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Equipamentos" sheetId="2" state="visible" r:id="rId2"/>
    <sheet xmlns:r="http://schemas.openxmlformats.org/officeDocument/2006/relationships" name="Operação" sheetId="3" state="visible" r:id="rId3"/>
    <sheet xmlns:r="http://schemas.openxmlformats.org/officeDocument/2006/relationships" name="Parâmetros" sheetId="4" state="visible" r:id="rId4"/>
  </sheets>
  <definedNames>
    <definedName name="_xlnm._FilterDatabase" localSheetId="0" hidden="1">'Resumo'!$A$3:$C$16</definedName>
    <definedName name="_xlnm._FilterDatabase" localSheetId="1" hidden="1">'Equipamentos'!$A$4:$S$104</definedName>
    <definedName name="_xlnm._FilterDatabase" localSheetId="2" hidden="1">'Operação'!$A$4:$K$124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&quot;R$&quot; #,##0.00;[Red]-&quot;R$&quot; #,##0.00"/>
    <numFmt numFmtId="165" formatCode="0.0"/>
    <numFmt numFmtId="166" formatCode="dd/mm/yyyy"/>
    <numFmt numFmtId="167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6E626A"/>
      <sz val="9"/>
    </font>
    <font>
      <name val="Aptos"/>
      <b val="1"/>
      <color rgb="00FFFFFF"/>
      <sz val="10"/>
    </font>
    <font>
      <name val="Aptos"/>
      <color rgb="00382F36"/>
      <sz val="10"/>
    </font>
    <font>
      <name val="Aptos"/>
      <b val="1"/>
      <color rgb="00382F36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6DFE2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B94762"/>
        <sz val="10"/>
      </font>
      <fill>
        <patternFill patternType="solid">
          <fgColor rgb="00F8E2E7"/>
        </patternFill>
      </fill>
    </dxf>
    <dxf>
      <font>
        <name val="Aptos"/>
        <b val="1"/>
        <color rgb="002F6B4F"/>
        <sz val="10"/>
      </font>
      <fill>
        <patternFill patternType="solid">
          <fgColor rgb="00E4F1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24" customWidth="1" min="2" max="2"/>
    <col width="22" customWidth="1" min="3" max="3"/>
  </cols>
  <sheetData>
    <row r="1" ht="28" customHeight="1">
      <c r="A1" s="1" t="inlineStr">
        <is>
          <t>Resumo</t>
        </is>
      </c>
      <c r="B1" s="28" t="n"/>
      <c r="C1" s="29" t="n"/>
    </row>
    <row r="2" ht="24" customHeight="1">
      <c r="A2" s="2" t="inlineStr">
        <is>
          <t>Indicadores calculados a partir das abas Equipamentos, Operação e Parâmetros.</t>
        </is>
      </c>
    </row>
    <row r="3" ht="28" customHeight="1">
      <c r="A3" s="3" t="inlineStr">
        <is>
          <t>Indicador</t>
        </is>
      </c>
      <c r="B3" s="3" t="inlineStr">
        <is>
          <t>Valor</t>
        </is>
      </c>
      <c r="C3" s="3" t="inlineStr">
        <is>
          <t>Leitura</t>
        </is>
      </c>
    </row>
    <row r="4">
      <c r="A4" s="4" t="inlineStr">
        <is>
          <t>Equipamentos cadastrados</t>
        </is>
      </c>
      <c r="B4" s="5">
        <f>COUNTIF(Equipamentos!$A$5:$A$104,"&lt;&gt;")</f>
        <v/>
      </c>
      <c r="C4" s="6" t="inlineStr">
        <is>
          <t>quantidade</t>
        </is>
      </c>
    </row>
    <row r="5">
      <c r="A5" s="7" t="inlineStr">
        <is>
          <t>Equipamentos ativos</t>
        </is>
      </c>
      <c r="B5" s="8">
        <f>COUNTIF(Equipamentos!$D$5:$D$104,'Parâmetros'!$A$4)</f>
        <v/>
      </c>
      <c r="C5" s="9" t="inlineStr">
        <is>
          <t>quantidade</t>
        </is>
      </c>
    </row>
    <row r="6">
      <c r="A6" s="4" t="inlineStr">
        <is>
          <t>Investimento inicial ativo</t>
        </is>
      </c>
      <c r="B6" s="30">
        <f>IF(B5=0,"",SUMIF(Equipamentos!$D$5:$D$104,'Parâmetros'!$A$4,Equipamentos!$E$5:$E$104))</f>
        <v/>
      </c>
      <c r="C6" s="6" t="inlineStr">
        <is>
          <t>R$</t>
        </is>
      </c>
    </row>
    <row r="7">
      <c r="A7" s="7" t="inlineStr">
        <is>
          <t>Receita mensal estimada ativa</t>
        </is>
      </c>
      <c r="B7" s="31">
        <f>IF(B5=0,"",SUMIF(Equipamentos!$D$5:$D$104,'Parâmetros'!$A$4,Equipamentos!$J$5:$J$104))</f>
        <v/>
      </c>
      <c r="C7" s="9" t="inlineStr">
        <is>
          <t>R$/mês</t>
        </is>
      </c>
    </row>
    <row r="8">
      <c r="A8" s="4" t="inlineStr">
        <is>
          <t>Margem mensal estimada ativa</t>
        </is>
      </c>
      <c r="B8" s="30">
        <f>IF(B5=0,"",SUMIF(Equipamentos!$D$5:$D$104,'Parâmetros'!$A$4,Equipamentos!$L$5:$L$104))</f>
        <v/>
      </c>
      <c r="C8" s="6" t="inlineStr">
        <is>
          <t>R$/mês</t>
        </is>
      </c>
    </row>
    <row r="9">
      <c r="A9" s="7" t="inlineStr">
        <is>
          <t>Retorno consolidado estimado</t>
        </is>
      </c>
      <c r="B9" s="32">
        <f>IFERROR(IF(B8&lt;=0,"",B6/B8),"")</f>
        <v/>
      </c>
      <c r="C9" s="9" t="inlineStr">
        <is>
          <t>meses</t>
        </is>
      </c>
    </row>
    <row r="10">
      <c r="A10" s="4" t="inlineStr">
        <is>
          <t>Ativos com dados realizados suficientes</t>
        </is>
      </c>
      <c r="B10" s="5">
        <f>COUNTIFS(Equipamentos!$D$5:$D$104,'Parâmetros'!$A$4,Equipamentos!$N$5:$N$104,"&gt;="&amp;'Parâmetros'!$F$8)</f>
        <v/>
      </c>
      <c r="C10" s="6" t="inlineStr">
        <is>
          <t>quantidade</t>
        </is>
      </c>
    </row>
    <row r="11">
      <c r="A11" s="7" t="inlineStr">
        <is>
          <t>Margem mensal realizada considerada</t>
        </is>
      </c>
      <c r="B11" s="31">
        <f>IF(B10=0,"",SUMIFS(Equipamentos!$O$5:$O$104,Equipamentos!$D$5:$D$104,'Parâmetros'!$A$4,Equipamentos!$N$5:$N$104,"&gt;="&amp;'Parâmetros'!$F$8))</f>
        <v/>
      </c>
      <c r="C11" s="9" t="inlineStr">
        <is>
          <t>R$/mês</t>
        </is>
      </c>
    </row>
    <row r="12">
      <c r="A12" s="4" t="inlineStr">
        <is>
          <t>Retorno consolidado realizado</t>
        </is>
      </c>
      <c r="B12" s="33">
        <f>IFERROR(IF(B11&lt;=0,"",SUMIFS(Equipamentos!$E$5:$E$104,Equipamentos!$D$5:$D$104,'Parâmetros'!$A$4,Equipamentos!$N$5:$N$104,"&gt;="&amp;'Parâmetros'!$F$8)/B11),"")</f>
        <v/>
      </c>
      <c r="C12" s="6" t="inlineStr">
        <is>
          <t>meses</t>
        </is>
      </c>
    </row>
    <row r="13">
      <c r="A13" s="7" t="inlineStr">
        <is>
          <t>Resultado projetado no horizonte</t>
        </is>
      </c>
      <c r="B13" s="31">
        <f>IF(B5=0,"",SUMIF(Equipamentos!$D$5:$D$104,'Parâmetros'!$A$4,Equipamentos!$Q$5:$Q$104))</f>
        <v/>
      </c>
      <c r="C13" s="9" t="inlineStr">
        <is>
          <t>R$</t>
        </is>
      </c>
    </row>
    <row r="14">
      <c r="A14" s="4" t="inlineStr">
        <is>
          <t>Registros pendentes de conferência</t>
        </is>
      </c>
      <c r="B14" s="5">
        <f>COUNTIF('Operação'!$J$5:$J$124,'Parâmetros'!$C$5)</f>
        <v/>
      </c>
      <c r="C14" s="6" t="inlineStr">
        <is>
          <t>quantidade</t>
        </is>
      </c>
    </row>
    <row r="15">
      <c r="A15" s="7" t="inlineStr">
        <is>
          <t>Equipamentos acima da meta</t>
        </is>
      </c>
      <c r="B15" s="8">
        <f>COUNTIF(Equipamentos!$R$5:$R$104,"*acima da meta")</f>
        <v/>
      </c>
      <c r="C15" s="9" t="inlineStr">
        <is>
          <t>quantidade</t>
        </is>
      </c>
    </row>
    <row r="16">
      <c r="A16" s="4" t="inlineStr">
        <is>
          <t>Equipamentos com alerta de margem ou dados</t>
        </is>
      </c>
      <c r="B16" s="5">
        <f>COUNTIF(Equipamentos!$R$5:$R$104,"*insuficiente*")+COUNTIF(Equipamentos!$R$5:$R$104,"Conferir*")</f>
        <v/>
      </c>
      <c r="C16" s="6" t="inlineStr">
        <is>
          <t>quantidade</t>
        </is>
      </c>
    </row>
  </sheetData>
  <autoFilter ref="A3:C16"/>
  <mergeCells count="1">
    <mergeCell ref="A1:C1"/>
  </mergeCells>
  <conditionalFormatting sqref="B14:B16">
    <cfRule type="expression" priority="1" dxfId="0">
      <formula>B14&gt;0</formula>
    </cfRule>
  </conditionalFormatting>
  <conditionalFormatting sqref="B10">
    <cfRule type="expression" priority="2" dxfId="1">
      <formula>B10&gt;0</formula>
    </cfRule>
  </conditionalFormatting>
  <pageMargins left="0.3" right="0.3" top="0.5" bottom="0.5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9" customWidth="1" min="2" max="2"/>
    <col width="16" customWidth="1" min="3" max="3"/>
    <col width="17" customWidth="1" min="4" max="4"/>
    <col width="18" customWidth="1" min="5" max="5"/>
    <col width="21" customWidth="1" min="6" max="6"/>
    <col width="22" customWidth="1" min="7" max="7"/>
    <col width="22" customWidth="1" min="8" max="8"/>
    <col width="25" customWidth="1" min="9" max="9"/>
    <col width="21" customWidth="1" min="10" max="10"/>
    <col width="21" customWidth="1" min="11" max="11"/>
    <col width="21" customWidth="1" min="12" max="12"/>
    <col width="20" customWidth="1" min="13" max="13"/>
    <col width="19" customWidth="1" min="14" max="14"/>
    <col width="24" customWidth="1" min="15" max="15"/>
    <col width="20" customWidth="1" min="16" max="16"/>
    <col width="21" customWidth="1" min="17" max="17"/>
    <col width="34" customWidth="1" min="18" max="18"/>
    <col width="39" customWidth="1" min="19" max="19"/>
    <col hidden="1" width="13" customWidth="1" min="21" max="21"/>
  </cols>
  <sheetData>
    <row r="1" ht="28" customHeight="1">
      <c r="A1" s="1" t="inlineStr">
        <is>
          <t>Equipamentos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8" t="n"/>
      <c r="Q1" s="28" t="n"/>
      <c r="R1" s="28" t="n"/>
      <c r="S1" s="29" t="n"/>
    </row>
    <row r="2" ht="24" customHeight="1">
      <c r="A2" s="2" t="inlineStr">
        <is>
          <t>Entradas editáveis em rosa. Estimativas e resultados são calculados para exemplos inteiramente fictícios.</t>
        </is>
      </c>
      <c r="U2">
        <f>'Parâmetros'!A4</f>
        <v/>
      </c>
    </row>
    <row r="3">
      <c r="U3">
        <f>'Parâmetros'!A5</f>
        <v/>
      </c>
    </row>
    <row r="4" ht="42" customHeight="1">
      <c r="A4" s="3" t="inlineStr">
        <is>
          <t>ID do equipamento</t>
        </is>
      </c>
      <c r="B4" s="3" t="inlineStr">
        <is>
          <t>Descrição</t>
        </is>
      </c>
      <c r="C4" s="3" t="inlineStr">
        <is>
          <t>Data de aquisição</t>
        </is>
      </c>
      <c r="D4" s="3" t="inlineStr">
        <is>
          <t>Status</t>
        </is>
      </c>
      <c r="E4" s="3" t="inlineStr">
        <is>
          <t>Investimento inicial</t>
        </is>
      </c>
      <c r="F4" s="3" t="inlineStr">
        <is>
          <t>Atendimentos previstos/mês</t>
        </is>
      </c>
      <c r="G4" s="3" t="inlineStr">
        <is>
          <t>Receita média/atendimento</t>
        </is>
      </c>
      <c r="H4" s="3" t="inlineStr">
        <is>
          <t>Custo variável/atendimento</t>
        </is>
      </c>
      <c r="I4" s="3" t="inlineStr">
        <is>
          <t>Custos fixos incrementais/mês</t>
        </is>
      </c>
      <c r="J4" s="3" t="inlineStr">
        <is>
          <t>Receita mensal estimada</t>
        </is>
      </c>
      <c r="K4" s="3" t="inlineStr">
        <is>
          <t>Custo mensal estimado</t>
        </is>
      </c>
      <c r="L4" s="3" t="inlineStr">
        <is>
          <t>Margem mensal estimada</t>
        </is>
      </c>
      <c r="M4" s="3" t="inlineStr">
        <is>
          <t>Retorno estimado (meses)</t>
        </is>
      </c>
      <c r="N4" s="3" t="inlineStr">
        <is>
          <t>Registros confirmados</t>
        </is>
      </c>
      <c r="O4" s="3" t="inlineStr">
        <is>
          <t>Margem média realizada/mês</t>
        </is>
      </c>
      <c r="P4" s="3" t="inlineStr">
        <is>
          <t>Retorno realizado (meses)</t>
        </is>
      </c>
      <c r="Q4" s="3" t="inlineStr">
        <is>
          <t>Resultado no horizonte</t>
        </is>
      </c>
      <c r="R4" s="3" t="inlineStr">
        <is>
          <t>Situação</t>
        </is>
      </c>
      <c r="S4" s="3" t="inlineStr">
        <is>
          <t>Observações</t>
        </is>
      </c>
      <c r="U4">
        <f>'Parâmetros'!A6</f>
        <v/>
      </c>
    </row>
    <row r="5">
      <c r="A5" s="14" t="inlineStr">
        <is>
          <t>EQF-001</t>
        </is>
      </c>
      <c r="B5" s="14" t="inlineStr">
        <is>
          <t>Plataforma de secagem Aurora Fictícia A1</t>
        </is>
      </c>
      <c r="C5" s="15" t="n">
        <v>45778</v>
      </c>
      <c r="D5" s="16" t="inlineStr">
        <is>
          <t>Ativo</t>
        </is>
      </c>
      <c r="E5" s="34" t="n">
        <v>18000</v>
      </c>
      <c r="F5" s="18" t="n">
        <v>90</v>
      </c>
      <c r="G5" s="34" t="n">
        <v>65</v>
      </c>
      <c r="H5" s="34" t="n">
        <v>14</v>
      </c>
      <c r="I5" s="34" t="n">
        <v>520</v>
      </c>
      <c r="J5" s="31">
        <f>IF(OR($A5="",$F5="",$G5=""),"",$F5*$G5)</f>
        <v/>
      </c>
      <c r="K5" s="31">
        <f>IF(OR($A5="",$F5="",$H5="",$I5=""),"",($F5*$H5+$I5)*(1+'Parâmetros'!$F$5))</f>
        <v/>
      </c>
      <c r="L5" s="31">
        <f>IF(OR($J5="",$K5=""),"",$J5-$K5)</f>
        <v/>
      </c>
      <c r="M5" s="35">
        <f>IF(OR($A5="",$E5="",$L5=""),"",IFERROR(IF($L5&lt;=0,"",$E5/$L5),""))</f>
        <v/>
      </c>
      <c r="N5" s="20">
        <f>IF($A5="","",COUNTIFS('Operação'!$C$5:$C$124,$A5,'Operação'!$J$5:$J$124,'Parâmetros'!$C$4))</f>
        <v/>
      </c>
      <c r="O5" s="31">
        <f>IF($A5="","",IFERROR(IF($N5=0,"",SUMIFS('Operação'!$I$5:$I$124,'Operação'!$C$5:$C$124,$A5,'Operação'!$J$5:$J$124,'Parâmetros'!$C$4)/$N5),""))</f>
        <v/>
      </c>
      <c r="P5" s="35">
        <f>IF(OR($A5="",$E5="",$O5="",$N5&lt;'Parâmetros'!$F$8),"",IFERROR(IF($O5&lt;=0,"",$E5/$O5),""))</f>
        <v/>
      </c>
      <c r="Q5" s="31">
        <f>IF(OR($A5="",$E5=""),"",IF($N5&gt;='Parâmetros'!$F$8,IF($O5="","",$O5*'Parâmetros'!$F$6-$E5),IF($L5="","",$L5*'Parâmetros'!$F$6-$E5)))</f>
        <v/>
      </c>
      <c r="R5" s="21">
        <f>IF($A5="","",IF($D5&lt;&gt;'Parâmetros'!$A$4,"Conferir status",IF($N5&gt;='Parâmetros'!$F$8,IF($O5="","Conferir dados realizados",IF($O5&lt;=0,"Margem realizada insuficiente",IF($P5&lt;='Parâmetros'!$F$4,"Retorno realizado dentro da meta","Retorno realizado acima da meta"))),IF($L5="","Conferir premissas",IF($L5&lt;=0,"Margem estimada insuficiente",IF($M5&lt;='Parâmetros'!$F$4,"Estimativa dentro da meta","Estimativa acima da meta"))))))</f>
        <v/>
      </c>
      <c r="S5" s="14" t="inlineStr">
        <is>
          <t>Revisar premissas após cada competência.</t>
        </is>
      </c>
      <c r="U5">
        <f>'Parâmetros'!A7</f>
        <v/>
      </c>
    </row>
    <row r="6">
      <c r="A6" s="14" t="inlineStr">
        <is>
          <t>EQF-002</t>
        </is>
      </c>
      <c r="B6" s="14" t="inlineStr">
        <is>
          <t>Cadeira de barbear Horizonte Fictícia B2</t>
        </is>
      </c>
      <c r="C6" s="15" t="n">
        <v>45870</v>
      </c>
      <c r="D6" s="16" t="inlineStr">
        <is>
          <t>Ativo</t>
        </is>
      </c>
      <c r="E6" s="34" t="n">
        <v>8500</v>
      </c>
      <c r="F6" s="18" t="n">
        <v>110</v>
      </c>
      <c r="G6" s="34" t="n">
        <v>48</v>
      </c>
      <c r="H6" s="34" t="n">
        <v>9</v>
      </c>
      <c r="I6" s="34" t="n">
        <v>250</v>
      </c>
      <c r="J6" s="30">
        <f>IF(OR($A6="",$F6="",$G6=""),"",$F6*$G6)</f>
        <v/>
      </c>
      <c r="K6" s="30">
        <f>IF(OR($A6="",$F6="",$H6="",$I6=""),"",($F6*$H6+$I6)*(1+'Parâmetros'!$F$5))</f>
        <v/>
      </c>
      <c r="L6" s="30">
        <f>IF(OR($J6="",$K6=""),"",$J6-$K6)</f>
        <v/>
      </c>
      <c r="M6" s="36">
        <f>IF(OR($A6="",$E6="",$L6=""),"",IFERROR(IF($L6&lt;=0,"",$E6/$L6),""))</f>
        <v/>
      </c>
      <c r="N6" s="23">
        <f>IF($A6="","",COUNTIFS('Operação'!$C$5:$C$124,$A6,'Operação'!$J$5:$J$124,'Parâmetros'!$C$4))</f>
        <v/>
      </c>
      <c r="O6" s="30">
        <f>IF($A6="","",IFERROR(IF($N6=0,"",SUMIFS('Operação'!$I$5:$I$124,'Operação'!$C$5:$C$124,$A6,'Operação'!$J$5:$J$124,'Parâmetros'!$C$4)/$N6),""))</f>
        <v/>
      </c>
      <c r="P6" s="36">
        <f>IF(OR($A6="",$E6="",$O6="",$N6&lt;'Parâmetros'!$F$8),"",IFERROR(IF($O6&lt;=0,"",$E6/$O6),""))</f>
        <v/>
      </c>
      <c r="Q6" s="30">
        <f>IF(OR($A6="",$E6=""),"",IF($N6&gt;='Parâmetros'!$F$8,IF($O6="","",$O6*'Parâmetros'!$F$6-$E6),IF($L6="","",$L6*'Parâmetros'!$F$6-$E6)))</f>
        <v/>
      </c>
      <c r="R6" s="24">
        <f>IF($A6="","",IF($D6&lt;&gt;'Parâmetros'!$A$4,"Conferir status",IF($N6&gt;='Parâmetros'!$F$8,IF($O6="","Conferir dados realizados",IF($O6&lt;=0,"Margem realizada insuficiente",IF($P6&lt;='Parâmetros'!$F$4,"Retorno realizado dentro da meta","Retorno realizado acima da meta"))),IF($L6="","Conferir premissas",IF($L6&lt;=0,"Margem estimada insuficiente",IF($M6&lt;='Parâmetros'!$F$4,"Estimativa dentro da meta","Estimativa acima da meta"))))))</f>
        <v/>
      </c>
      <c r="S6" s="14" t="inlineStr">
        <is>
          <t>Uso compartilhado em operação fictícia.</t>
        </is>
      </c>
    </row>
    <row r="7">
      <c r="A7" s="14" t="inlineStr">
        <is>
          <t>EQF-003</t>
        </is>
      </c>
      <c r="B7" s="14" t="inlineStr">
        <is>
          <t>Estação de manicure Brisa Fictícia C3</t>
        </is>
      </c>
      <c r="C7" s="15" t="n">
        <v>45962</v>
      </c>
      <c r="D7" s="16" t="inlineStr">
        <is>
          <t>Ativo</t>
        </is>
      </c>
      <c r="E7" s="34" t="n">
        <v>12000</v>
      </c>
      <c r="F7" s="18" t="n">
        <v>70</v>
      </c>
      <c r="G7" s="34" t="n">
        <v>42</v>
      </c>
      <c r="H7" s="34" t="n">
        <v>13</v>
      </c>
      <c r="I7" s="34" t="n">
        <v>450</v>
      </c>
      <c r="J7" s="31">
        <f>IF(OR($A7="",$F7="",$G7=""),"",$F7*$G7)</f>
        <v/>
      </c>
      <c r="K7" s="31">
        <f>IF(OR($A7="",$F7="",$H7="",$I7=""),"",($F7*$H7+$I7)*(1+'Parâmetros'!$F$5))</f>
        <v/>
      </c>
      <c r="L7" s="31">
        <f>IF(OR($J7="",$K7=""),"",$J7-$K7)</f>
        <v/>
      </c>
      <c r="M7" s="35">
        <f>IF(OR($A7="",$E7="",$L7=""),"",IFERROR(IF($L7&lt;=0,"",$E7/$L7),""))</f>
        <v/>
      </c>
      <c r="N7" s="20">
        <f>IF($A7="","",COUNTIFS('Operação'!$C$5:$C$124,$A7,'Operação'!$J$5:$J$124,'Parâmetros'!$C$4))</f>
        <v/>
      </c>
      <c r="O7" s="31">
        <f>IF($A7="","",IFERROR(IF($N7=0,"",SUMIFS('Operação'!$I$5:$I$124,'Operação'!$C$5:$C$124,$A7,'Operação'!$J$5:$J$124,'Parâmetros'!$C$4)/$N7),""))</f>
        <v/>
      </c>
      <c r="P7" s="35">
        <f>IF(OR($A7="",$E7="",$O7="",$N7&lt;'Parâmetros'!$F$8),"",IFERROR(IF($O7&lt;=0,"",$E7/$O7),""))</f>
        <v/>
      </c>
      <c r="Q7" s="31">
        <f>IF(OR($A7="",$E7=""),"",IF($N7&gt;='Parâmetros'!$F$8,IF($O7="","",$O7*'Parâmetros'!$F$6-$E7),IF($L7="","",$L7*'Parâmetros'!$F$6-$E7)))</f>
        <v/>
      </c>
      <c r="R7" s="21">
        <f>IF($A7="","",IF($D7&lt;&gt;'Parâmetros'!$A$4,"Conferir status",IF($N7&gt;='Parâmetros'!$F$8,IF($O7="","Conferir dados realizados",IF($O7&lt;=0,"Margem realizada insuficiente",IF($P7&lt;='Parâmetros'!$F$4,"Retorno realizado dentro da meta","Retorno realizado acima da meta"))),IF($L7="","Conferir premissas",IF($L7&lt;=0,"Margem estimada insuficiente",IF($M7&lt;='Parâmetros'!$F$4,"Estimativa dentro da meta","Estimativa acima da meta"))))))</f>
        <v/>
      </c>
      <c r="S7" s="14" t="inlineStr">
        <is>
          <t>Receita considerada apenas como incremental.</t>
        </is>
      </c>
      <c r="U7">
        <f>'Parâmetros'!F9</f>
        <v/>
      </c>
    </row>
    <row r="8">
      <c r="A8" s="14" t="inlineStr">
        <is>
          <t>EQF-004</t>
        </is>
      </c>
      <c r="B8" s="14" t="inlineStr">
        <is>
          <t>Vaporizador facial Sereno Fictício D4</t>
        </is>
      </c>
      <c r="C8" s="15" t="n">
        <v>46023</v>
      </c>
      <c r="D8" s="16" t="inlineStr">
        <is>
          <t>Ativo</t>
        </is>
      </c>
      <c r="E8" s="34" t="n">
        <v>30000</v>
      </c>
      <c r="F8" s="18" t="n">
        <v>35</v>
      </c>
      <c r="G8" s="34" t="n">
        <v>85</v>
      </c>
      <c r="H8" s="34" t="n">
        <v>25</v>
      </c>
      <c r="I8" s="34" t="n">
        <v>1000</v>
      </c>
      <c r="J8" s="30">
        <f>IF(OR($A8="",$F8="",$G8=""),"",$F8*$G8)</f>
        <v/>
      </c>
      <c r="K8" s="30">
        <f>IF(OR($A8="",$F8="",$H8="",$I8=""),"",($F8*$H8+$I8)*(1+'Parâmetros'!$F$5))</f>
        <v/>
      </c>
      <c r="L8" s="30">
        <f>IF(OR($J8="",$K8=""),"",$J8-$K8)</f>
        <v/>
      </c>
      <c r="M8" s="36">
        <f>IF(OR($A8="",$E8="",$L8=""),"",IFERROR(IF($L8&lt;=0,"",$E8/$L8),""))</f>
        <v/>
      </c>
      <c r="N8" s="23">
        <f>IF($A8="","",COUNTIFS('Operação'!$C$5:$C$124,$A8,'Operação'!$J$5:$J$124,'Parâmetros'!$C$4))</f>
        <v/>
      </c>
      <c r="O8" s="30">
        <f>IF($A8="","",IFERROR(IF($N8=0,"",SUMIFS('Operação'!$I$5:$I$124,'Operação'!$C$5:$C$124,$A8,'Operação'!$J$5:$J$124,'Parâmetros'!$C$4)/$N8),""))</f>
        <v/>
      </c>
      <c r="P8" s="36">
        <f>IF(OR($A8="",$E8="",$O8="",$N8&lt;'Parâmetros'!$F$8),"",IFERROR(IF($O8&lt;=0,"",$E8/$O8),""))</f>
        <v/>
      </c>
      <c r="Q8" s="30">
        <f>IF(OR($A8="",$E8=""),"",IF($N8&gt;='Parâmetros'!$F$8,IF($O8="","",$O8*'Parâmetros'!$F$6-$E8),IF($L8="","",$L8*'Parâmetros'!$F$6-$E8)))</f>
        <v/>
      </c>
      <c r="R8" s="24">
        <f>IF($A8="","",IF($D8&lt;&gt;'Parâmetros'!$A$4,"Conferir status",IF($N8&gt;='Parâmetros'!$F$8,IF($O8="","Conferir dados realizados",IF($O8&lt;=0,"Margem realizada insuficiente",IF($P8&lt;='Parâmetros'!$F$4,"Retorno realizado dentro da meta","Retorno realizado acima da meta"))),IF($L8="","Conferir premissas",IF($L8&lt;=0,"Margem estimada insuficiente",IF($M8&lt;='Parâmetros'!$F$4,"Estimativa dentro da meta","Estimativa acima da meta"))))))</f>
        <v/>
      </c>
      <c r="S8" s="14" t="inlineStr">
        <is>
          <t>Conferir volume antes de nova decisão.</t>
        </is>
      </c>
      <c r="U8">
        <f>'Parâmetros'!F10</f>
        <v/>
      </c>
    </row>
    <row r="9">
      <c r="A9" s="14" t="inlineStr">
        <is>
          <t>EQF-005</t>
        </is>
      </c>
      <c r="B9" s="14" t="inlineStr">
        <is>
          <t>Lavatório Íris Fictício E5</t>
        </is>
      </c>
      <c r="C9" s="15" t="n">
        <v>46054</v>
      </c>
      <c r="D9" s="16" t="inlineStr">
        <is>
          <t>Ativo</t>
        </is>
      </c>
      <c r="E9" s="34" t="n">
        <v>14000</v>
      </c>
      <c r="F9" s="18" t="n">
        <v>80</v>
      </c>
      <c r="G9" s="34" t="n">
        <v>55</v>
      </c>
      <c r="H9" s="34" t="n">
        <v>12</v>
      </c>
      <c r="I9" s="34" t="n">
        <v>450</v>
      </c>
      <c r="J9" s="31">
        <f>IF(OR($A9="",$F9="",$G9=""),"",$F9*$G9)</f>
        <v/>
      </c>
      <c r="K9" s="31">
        <f>IF(OR($A9="",$F9="",$H9="",$I9=""),"",($F9*$H9+$I9)*(1+'Parâmetros'!$F$5))</f>
        <v/>
      </c>
      <c r="L9" s="31">
        <f>IF(OR($J9="",$K9=""),"",$J9-$K9)</f>
        <v/>
      </c>
      <c r="M9" s="35">
        <f>IF(OR($A9="",$E9="",$L9=""),"",IFERROR(IF($L9&lt;=0,"",$E9/$L9),""))</f>
        <v/>
      </c>
      <c r="N9" s="20">
        <f>IF($A9="","",COUNTIFS('Operação'!$C$5:$C$124,$A9,'Operação'!$J$5:$J$124,'Parâmetros'!$C$4))</f>
        <v/>
      </c>
      <c r="O9" s="31">
        <f>IF($A9="","",IFERROR(IF($N9=0,"",SUMIFS('Operação'!$I$5:$I$124,'Operação'!$C$5:$C$124,$A9,'Operação'!$J$5:$J$124,'Parâmetros'!$C$4)/$N9),""))</f>
        <v/>
      </c>
      <c r="P9" s="35">
        <f>IF(OR($A9="",$E9="",$O9="",$N9&lt;'Parâmetros'!$F$8),"",IFERROR(IF($O9&lt;=0,"",$E9/$O9),""))</f>
        <v/>
      </c>
      <c r="Q9" s="31">
        <f>IF(OR($A9="",$E9=""),"",IF($N9&gt;='Parâmetros'!$F$8,IF($O9="","",$O9*'Parâmetros'!$F$6-$E9),IF($L9="","",$L9*'Parâmetros'!$F$6-$E9)))</f>
        <v/>
      </c>
      <c r="R9" s="21">
        <f>IF($A9="","",IF($D9&lt;&gt;'Parâmetros'!$A$4,"Conferir status",IF($N9&gt;='Parâmetros'!$F$8,IF($O9="","Conferir dados realizados",IF($O9&lt;=0,"Margem realizada insuficiente",IF($P9&lt;='Parâmetros'!$F$4,"Retorno realizado dentro da meta","Retorno realizado acima da meta"))),IF($L9="","Conferir premissas",IF($L9&lt;=0,"Margem estimada insuficiente",IF($M9&lt;='Parâmetros'!$F$4,"Estimativa dentro da meta","Estimativa acima da meta"))))))</f>
        <v/>
      </c>
      <c r="S9" s="14" t="inlineStr">
        <is>
          <t>Custos representam acréscimos operacionais.</t>
        </is>
      </c>
      <c r="U9">
        <f>'Parâmetros'!F11</f>
        <v/>
      </c>
    </row>
    <row r="10">
      <c r="A10" s="14" t="inlineStr">
        <is>
          <t>EQF-006</t>
        </is>
      </c>
      <c r="B10" s="14" t="inlineStr">
        <is>
          <t>Maca elétrica Bosque Fictícia F6</t>
        </is>
      </c>
      <c r="C10" s="15" t="n">
        <v>46113</v>
      </c>
      <c r="D10" s="16" t="inlineStr">
        <is>
          <t>Ativo</t>
        </is>
      </c>
      <c r="E10" s="34" t="n">
        <v>28000</v>
      </c>
      <c r="F10" s="18" t="n">
        <v>25</v>
      </c>
      <c r="G10" s="34" t="n">
        <v>110</v>
      </c>
      <c r="H10" s="34" t="n">
        <v>35</v>
      </c>
      <c r="I10" s="34" t="n">
        <v>850</v>
      </c>
      <c r="J10" s="30">
        <f>IF(OR($A10="",$F10="",$G10=""),"",$F10*$G10)</f>
        <v/>
      </c>
      <c r="K10" s="30">
        <f>IF(OR($A10="",$F10="",$H10="",$I10=""),"",($F10*$H10+$I10)*(1+'Parâmetros'!$F$5))</f>
        <v/>
      </c>
      <c r="L10" s="30">
        <f>IF(OR($J10="",$K10=""),"",$J10-$K10)</f>
        <v/>
      </c>
      <c r="M10" s="36">
        <f>IF(OR($A10="",$E10="",$L10=""),"",IFERROR(IF($L10&lt;=0,"",$E10/$L10),""))</f>
        <v/>
      </c>
      <c r="N10" s="23">
        <f>IF($A10="","",COUNTIFS('Operação'!$C$5:$C$124,$A10,'Operação'!$J$5:$J$124,'Parâmetros'!$C$4))</f>
        <v/>
      </c>
      <c r="O10" s="30">
        <f>IF($A10="","",IFERROR(IF($N10=0,"",SUMIFS('Operação'!$I$5:$I$124,'Operação'!$C$5:$C$124,$A10,'Operação'!$J$5:$J$124,'Parâmetros'!$C$4)/$N10),""))</f>
        <v/>
      </c>
      <c r="P10" s="36">
        <f>IF(OR($A10="",$E10="",$O10="",$N10&lt;'Parâmetros'!$F$8),"",IFERROR(IF($O10&lt;=0,"",$E10/$O10),""))</f>
        <v/>
      </c>
      <c r="Q10" s="30">
        <f>IF(OR($A10="",$E10=""),"",IF($N10&gt;='Parâmetros'!$F$8,IF($O10="","",$O10*'Parâmetros'!$F$6-$E10),IF($L10="","",$L10*'Parâmetros'!$F$6-$E10)))</f>
        <v/>
      </c>
      <c r="R10" s="24">
        <f>IF($A10="","",IF($D10&lt;&gt;'Parâmetros'!$A$4,"Conferir status",IF($N10&gt;='Parâmetros'!$F$8,IF($O10="","Conferir dados realizados",IF($O10&lt;=0,"Margem realizada insuficiente",IF($P10&lt;='Parâmetros'!$F$4,"Retorno realizado dentro da meta","Retorno realizado acima da meta"))),IF($L10="","Conferir premissas",IF($L10&lt;=0,"Margem estimada insuficiente",IF($M10&lt;='Parâmetros'!$F$4,"Estimativa dentro da meta","Estimativa acima da meta"))))))</f>
        <v/>
      </c>
      <c r="S10" s="14" t="inlineStr">
        <is>
          <t>Estimativa sujeita à conferência.</t>
        </is>
      </c>
      <c r="U10">
        <f>'Parâmetros'!F12</f>
        <v/>
      </c>
    </row>
    <row r="11">
      <c r="A11" s="14" t="inlineStr">
        <is>
          <t>EQF-007</t>
        </is>
      </c>
      <c r="B11" s="14" t="inlineStr">
        <is>
          <t>Aquecedor de toalhas Cobre Fictício G7</t>
        </is>
      </c>
      <c r="C11" s="15" t="n">
        <v>46143</v>
      </c>
      <c r="D11" s="16" t="inlineStr">
        <is>
          <t>Pausado</t>
        </is>
      </c>
      <c r="E11" s="34" t="n">
        <v>6800</v>
      </c>
      <c r="F11" s="18" t="n">
        <v>30</v>
      </c>
      <c r="G11" s="34" t="n">
        <v>28</v>
      </c>
      <c r="H11" s="34" t="n">
        <v>7</v>
      </c>
      <c r="I11" s="34" t="n">
        <v>240</v>
      </c>
      <c r="J11" s="31">
        <f>IF(OR($A11="",$F11="",$G11=""),"",$F11*$G11)</f>
        <v/>
      </c>
      <c r="K11" s="31">
        <f>IF(OR($A11="",$F11="",$H11="",$I11=""),"",($F11*$H11+$I11)*(1+'Parâmetros'!$F$5))</f>
        <v/>
      </c>
      <c r="L11" s="31">
        <f>IF(OR($J11="",$K11=""),"",$J11-$K11)</f>
        <v/>
      </c>
      <c r="M11" s="35">
        <f>IF(OR($A11="",$E11="",$L11=""),"",IFERROR(IF($L11&lt;=0,"",$E11/$L11),""))</f>
        <v/>
      </c>
      <c r="N11" s="20">
        <f>IF($A11="","",COUNTIFS('Operação'!$C$5:$C$124,$A11,'Operação'!$J$5:$J$124,'Parâmetros'!$C$4))</f>
        <v/>
      </c>
      <c r="O11" s="31">
        <f>IF($A11="","",IFERROR(IF($N11=0,"",SUMIFS('Operação'!$I$5:$I$124,'Operação'!$C$5:$C$124,$A11,'Operação'!$J$5:$J$124,'Parâmetros'!$C$4)/$N11),""))</f>
        <v/>
      </c>
      <c r="P11" s="35">
        <f>IF(OR($A11="",$E11="",$O11="",$N11&lt;'Parâmetros'!$F$8),"",IFERROR(IF($O11&lt;=0,"",$E11/$O11),""))</f>
        <v/>
      </c>
      <c r="Q11" s="31">
        <f>IF(OR($A11="",$E11=""),"",IF($N11&gt;='Parâmetros'!$F$8,IF($O11="","",$O11*'Parâmetros'!$F$6-$E11),IF($L11="","",$L11*'Parâmetros'!$F$6-$E11)))</f>
        <v/>
      </c>
      <c r="R11" s="21">
        <f>IF($A11="","",IF($D11&lt;&gt;'Parâmetros'!$A$4,"Conferir status",IF($N11&gt;='Parâmetros'!$F$8,IF($O11="","Conferir dados realizados",IF($O11&lt;=0,"Margem realizada insuficiente",IF($P11&lt;='Parâmetros'!$F$4,"Retorno realizado dentro da meta","Retorno realizado acima da meta"))),IF($L11="","Conferir premissas",IF($L11&lt;=0,"Margem estimada insuficiente",IF($M11&lt;='Parâmetros'!$F$4,"Estimativa dentro da meta","Estimativa acima da meta"))))))</f>
        <v/>
      </c>
      <c r="S11" s="14" t="inlineStr">
        <is>
          <t>Status pausado para revisão interna.</t>
        </is>
      </c>
      <c r="U11">
        <f>""</f>
        <v/>
      </c>
    </row>
    <row r="12">
      <c r="A12" s="14" t="inlineStr">
        <is>
          <t>EQF-008</t>
        </is>
      </c>
      <c r="B12" s="14" t="inlineStr">
        <is>
          <t>Carrinho auxiliar Névoa Fictício H8</t>
        </is>
      </c>
      <c r="C12" s="15" t="n">
        <v>46204</v>
      </c>
      <c r="D12" s="16" t="inlineStr">
        <is>
          <t>Em avaliação</t>
        </is>
      </c>
      <c r="E12" s="34" t="n">
        <v>4200</v>
      </c>
      <c r="F12" s="18" t="n">
        <v>45</v>
      </c>
      <c r="G12" s="34" t="n">
        <v>20</v>
      </c>
      <c r="H12" s="34" t="n">
        <v>5</v>
      </c>
      <c r="I12" s="34" t="n">
        <v>180</v>
      </c>
      <c r="J12" s="30">
        <f>IF(OR($A12="",$F12="",$G12=""),"",$F12*$G12)</f>
        <v/>
      </c>
      <c r="K12" s="30">
        <f>IF(OR($A12="",$F12="",$H12="",$I12=""),"",($F12*$H12+$I12)*(1+'Parâmetros'!$F$5))</f>
        <v/>
      </c>
      <c r="L12" s="30">
        <f>IF(OR($J12="",$K12=""),"",$J12-$K12)</f>
        <v/>
      </c>
      <c r="M12" s="36">
        <f>IF(OR($A12="",$E12="",$L12=""),"",IFERROR(IF($L12&lt;=0,"",$E12/$L12),""))</f>
        <v/>
      </c>
      <c r="N12" s="23">
        <f>IF($A12="","",COUNTIFS('Operação'!$C$5:$C$124,$A12,'Operação'!$J$5:$J$124,'Parâmetros'!$C$4))</f>
        <v/>
      </c>
      <c r="O12" s="30">
        <f>IF($A12="","",IFERROR(IF($N12=0,"",SUMIFS('Operação'!$I$5:$I$124,'Operação'!$C$5:$C$124,$A12,'Operação'!$J$5:$J$124,'Parâmetros'!$C$4)/$N12),""))</f>
        <v/>
      </c>
      <c r="P12" s="36">
        <f>IF(OR($A12="",$E12="",$O12="",$N12&lt;'Parâmetros'!$F$8),"",IFERROR(IF($O12&lt;=0,"",$E12/$O12),""))</f>
        <v/>
      </c>
      <c r="Q12" s="30">
        <f>IF(OR($A12="",$E12=""),"",IF($N12&gt;='Parâmetros'!$F$8,IF($O12="","",$O12*'Parâmetros'!$F$6-$E12),IF($L12="","",$L12*'Parâmetros'!$F$6-$E12)))</f>
        <v/>
      </c>
      <c r="R12" s="24">
        <f>IF($A12="","",IF($D12&lt;&gt;'Parâmetros'!$A$4,"Conferir status",IF($N12&gt;='Parâmetros'!$F$8,IF($O12="","Conferir dados realizados",IF($O12&lt;=0,"Margem realizada insuficiente",IF($P12&lt;='Parâmetros'!$F$4,"Retorno realizado dentro da meta","Retorno realizado acima da meta"))),IF($L12="","Conferir premissas",IF($L12&lt;=0,"Margem estimada insuficiente",IF($M12&lt;='Parâmetros'!$F$4,"Estimativa dentro da meta","Estimativa acima da meta"))))))</f>
        <v/>
      </c>
      <c r="S12" s="14" t="inlineStr">
        <is>
          <t>Ainda sem decisão de uso recorrente.</t>
        </is>
      </c>
      <c r="U12">
        <f>""</f>
        <v/>
      </c>
    </row>
    <row r="13">
      <c r="A13" s="14" t="inlineStr">
        <is>
          <t>EQF-009</t>
        </is>
      </c>
      <c r="B13" s="14" t="inlineStr">
        <is>
          <t>Expositor iluminado Coral Fictício I9</t>
        </is>
      </c>
      <c r="C13" s="15" t="n">
        <v>46174</v>
      </c>
      <c r="D13" s="16" t="inlineStr">
        <is>
          <t>Ativo</t>
        </is>
      </c>
      <c r="E13" s="34" t="n">
        <v>9600</v>
      </c>
      <c r="F13" s="18" t="n">
        <v>10</v>
      </c>
      <c r="G13" s="34" t="n">
        <v>30</v>
      </c>
      <c r="H13" s="34" t="n">
        <v>12</v>
      </c>
      <c r="I13" s="34" t="n">
        <v>300</v>
      </c>
      <c r="J13" s="31">
        <f>IF(OR($A13="",$F13="",$G13=""),"",$F13*$G13)</f>
        <v/>
      </c>
      <c r="K13" s="31">
        <f>IF(OR($A13="",$F13="",$H13="",$I13=""),"",($F13*$H13+$I13)*(1+'Parâmetros'!$F$5))</f>
        <v/>
      </c>
      <c r="L13" s="31">
        <f>IF(OR($J13="",$K13=""),"",$J13-$K13)</f>
        <v/>
      </c>
      <c r="M13" s="35">
        <f>IF(OR($A13="",$E13="",$L13=""),"",IFERROR(IF($L13&lt;=0,"",$E13/$L13),""))</f>
        <v/>
      </c>
      <c r="N13" s="20">
        <f>IF($A13="","",COUNTIFS('Operação'!$C$5:$C$124,$A13,'Operação'!$J$5:$J$124,'Parâmetros'!$C$4))</f>
        <v/>
      </c>
      <c r="O13" s="31">
        <f>IF($A13="","",IFERROR(IF($N13=0,"",SUMIFS('Operação'!$I$5:$I$124,'Operação'!$C$5:$C$124,$A13,'Operação'!$J$5:$J$124,'Parâmetros'!$C$4)/$N13),""))</f>
        <v/>
      </c>
      <c r="P13" s="35">
        <f>IF(OR($A13="",$E13="",$O13="",$N13&lt;'Parâmetros'!$F$8),"",IFERROR(IF($O13&lt;=0,"",$E13/$O13),""))</f>
        <v/>
      </c>
      <c r="Q13" s="31">
        <f>IF(OR($A13="",$E13=""),"",IF($N13&gt;='Parâmetros'!$F$8,IF($O13="","",$O13*'Parâmetros'!$F$6-$E13),IF($L13="","",$L13*'Parâmetros'!$F$6-$E13)))</f>
        <v/>
      </c>
      <c r="R13" s="21">
        <f>IF($A13="","",IF($D13&lt;&gt;'Parâmetros'!$A$4,"Conferir status",IF($N13&gt;='Parâmetros'!$F$8,IF($O13="","Conferir dados realizados",IF($O13&lt;=0,"Margem realizada insuficiente",IF($P13&lt;='Parâmetros'!$F$4,"Retorno realizado dentro da meta","Retorno realizado acima da meta"))),IF($L13="","Conferir premissas",IF($L13&lt;=0,"Margem estimada insuficiente",IF($M13&lt;='Parâmetros'!$F$4,"Estimativa dentro da meta","Estimativa acima da meta"))))))</f>
        <v/>
      </c>
      <c r="S13" s="14" t="inlineStr">
        <is>
          <t>Margem estimada requer conferência.</t>
        </is>
      </c>
      <c r="U13">
        <f>""</f>
        <v/>
      </c>
    </row>
    <row r="14">
      <c r="A14" s="14" t="inlineStr">
        <is>
          <t>EQF-010</t>
        </is>
      </c>
      <c r="B14" s="14" t="inlineStr">
        <is>
          <t>Bancada auxiliar Safira Fictícia J10</t>
        </is>
      </c>
      <c r="C14" s="15" t="n">
        <v>45658</v>
      </c>
      <c r="D14" s="16" t="inlineStr">
        <is>
          <t>Encerrado</t>
        </is>
      </c>
      <c r="E14" s="34" t="n">
        <v>7500</v>
      </c>
      <c r="F14" s="18" t="n">
        <v>40</v>
      </c>
      <c r="G14" s="34" t="n">
        <v>25</v>
      </c>
      <c r="H14" s="34" t="n">
        <v>6</v>
      </c>
      <c r="I14" s="34" t="n">
        <v>190</v>
      </c>
      <c r="J14" s="30">
        <f>IF(OR($A14="",$F14="",$G14=""),"",$F14*$G14)</f>
        <v/>
      </c>
      <c r="K14" s="30">
        <f>IF(OR($A14="",$F14="",$H14="",$I14=""),"",($F14*$H14+$I14)*(1+'Parâmetros'!$F$5))</f>
        <v/>
      </c>
      <c r="L14" s="30">
        <f>IF(OR($J14="",$K14=""),"",$J14-$K14)</f>
        <v/>
      </c>
      <c r="M14" s="36">
        <f>IF(OR($A14="",$E14="",$L14=""),"",IFERROR(IF($L14&lt;=0,"",$E14/$L14),""))</f>
        <v/>
      </c>
      <c r="N14" s="23">
        <f>IF($A14="","",COUNTIFS('Operação'!$C$5:$C$124,$A14,'Operação'!$J$5:$J$124,'Parâmetros'!$C$4))</f>
        <v/>
      </c>
      <c r="O14" s="30">
        <f>IF($A14="","",IFERROR(IF($N14=0,"",SUMIFS('Operação'!$I$5:$I$124,'Operação'!$C$5:$C$124,$A14,'Operação'!$J$5:$J$124,'Parâmetros'!$C$4)/$N14),""))</f>
        <v/>
      </c>
      <c r="P14" s="36">
        <f>IF(OR($A14="",$E14="",$O14="",$N14&lt;'Parâmetros'!$F$8),"",IFERROR(IF($O14&lt;=0,"",$E14/$O14),""))</f>
        <v/>
      </c>
      <c r="Q14" s="30">
        <f>IF(OR($A14="",$E14=""),"",IF($N14&gt;='Parâmetros'!$F$8,IF($O14="","",$O14*'Parâmetros'!$F$6-$E14),IF($L14="","",$L14*'Parâmetros'!$F$6-$E14)))</f>
        <v/>
      </c>
      <c r="R14" s="24">
        <f>IF($A14="","",IF($D14&lt;&gt;'Parâmetros'!$A$4,"Conferir status",IF($N14&gt;='Parâmetros'!$F$8,IF($O14="","Conferir dados realizados",IF($O14&lt;=0,"Margem realizada insuficiente",IF($P14&lt;='Parâmetros'!$F$4,"Retorno realizado dentro da meta","Retorno realizado acima da meta"))),IF($L14="","Conferir premissas",IF($L14&lt;=0,"Margem estimada insuficiente",IF($M14&lt;='Parâmetros'!$F$4,"Estimativa dentro da meta","Estimativa acima da meta"))))))</f>
        <v/>
      </c>
      <c r="S14" s="14" t="inlineStr">
        <is>
          <t>Exemplo encerrado sem efeito no resumo ativo.</t>
        </is>
      </c>
      <c r="U14">
        <f>""</f>
        <v/>
      </c>
    </row>
    <row r="15">
      <c r="A15" s="14" t="n"/>
      <c r="B15" s="14" t="n"/>
      <c r="C15" s="15" t="n"/>
      <c r="D15" s="16" t="n"/>
      <c r="E15" s="34" t="n"/>
      <c r="F15" s="18" t="n"/>
      <c r="G15" s="34" t="n"/>
      <c r="H15" s="34" t="n"/>
      <c r="I15" s="34" t="n"/>
      <c r="J15" s="31">
        <f>IF(OR($A15="",$F15="",$G15=""),"",$F15*$G15)</f>
        <v/>
      </c>
      <c r="K15" s="31">
        <f>IF(OR($A15="",$F15="",$H15="",$I15=""),"",($F15*$H15+$I15)*(1+'Parâmetros'!$F$5))</f>
        <v/>
      </c>
      <c r="L15" s="31">
        <f>IF(OR($J15="",$K15=""),"",$J15-$K15)</f>
        <v/>
      </c>
      <c r="M15" s="35">
        <f>IF(OR($A15="",$E15="",$L15=""),"",IFERROR(IF($L15&lt;=0,"",$E15/$L15),""))</f>
        <v/>
      </c>
      <c r="N15" s="20">
        <f>IF($A15="","",COUNTIFS('Operação'!$C$5:$C$124,$A15,'Operação'!$J$5:$J$124,'Parâmetros'!$C$4))</f>
        <v/>
      </c>
      <c r="O15" s="31">
        <f>IF($A15="","",IFERROR(IF($N15=0,"",SUMIFS('Operação'!$I$5:$I$124,'Operação'!$C$5:$C$124,$A15,'Operação'!$J$5:$J$124,'Parâmetros'!$C$4)/$N15),""))</f>
        <v/>
      </c>
      <c r="P15" s="35">
        <f>IF(OR($A15="",$E15="",$O15="",$N15&lt;'Parâmetros'!$F$8),"",IFERROR(IF($O15&lt;=0,"",$E15/$O15),""))</f>
        <v/>
      </c>
      <c r="Q15" s="31">
        <f>IF(OR($A15="",$E15=""),"",IF($N15&gt;='Parâmetros'!$F$8,IF($O15="","",$O15*'Parâmetros'!$F$6-$E15),IF($L15="","",$L15*'Parâmetros'!$F$6-$E15)))</f>
        <v/>
      </c>
      <c r="R15" s="21">
        <f>IF($A15="","",IF($D15&lt;&gt;'Parâmetros'!$A$4,"Conferir status",IF($N15&gt;='Parâmetros'!$F$8,IF($O15="","Conferir dados realizados",IF($O15&lt;=0,"Margem realizada insuficiente",IF($P15&lt;='Parâmetros'!$F$4,"Retorno realizado dentro da meta","Retorno realizado acima da meta"))),IF($L15="","Conferir premissas",IF($L15&lt;=0,"Margem estimada insuficiente",IF($M15&lt;='Parâmetros'!$F$4,"Estimativa dentro da meta","Estimativa acima da meta"))))))</f>
        <v/>
      </c>
      <c r="S15" s="14" t="n"/>
      <c r="U15">
        <f>""</f>
        <v/>
      </c>
    </row>
    <row r="16">
      <c r="A16" s="14" t="n"/>
      <c r="B16" s="14" t="n"/>
      <c r="C16" s="15" t="n"/>
      <c r="D16" s="16" t="n"/>
      <c r="E16" s="34" t="n"/>
      <c r="F16" s="18" t="n"/>
      <c r="G16" s="34" t="n"/>
      <c r="H16" s="34" t="n"/>
      <c r="I16" s="34" t="n"/>
      <c r="J16" s="30">
        <f>IF(OR($A16="",$F16="",$G16=""),"",$F16*$G16)</f>
        <v/>
      </c>
      <c r="K16" s="30">
        <f>IF(OR($A16="",$F16="",$H16="",$I16=""),"",($F16*$H16+$I16)*(1+'Parâmetros'!$F$5))</f>
        <v/>
      </c>
      <c r="L16" s="30">
        <f>IF(OR($J16="",$K16=""),"",$J16-$K16)</f>
        <v/>
      </c>
      <c r="M16" s="36">
        <f>IF(OR($A16="",$E16="",$L16=""),"",IFERROR(IF($L16&lt;=0,"",$E16/$L16),""))</f>
        <v/>
      </c>
      <c r="N16" s="23">
        <f>IF($A16="","",COUNTIFS('Operação'!$C$5:$C$124,$A16,'Operação'!$J$5:$J$124,'Parâmetros'!$C$4))</f>
        <v/>
      </c>
      <c r="O16" s="30">
        <f>IF($A16="","",IFERROR(IF($N16=0,"",SUMIFS('Operação'!$I$5:$I$124,'Operação'!$C$5:$C$124,$A16,'Operação'!$J$5:$J$124,'Parâmetros'!$C$4)/$N16),""))</f>
        <v/>
      </c>
      <c r="P16" s="36">
        <f>IF(OR($A16="",$E16="",$O16="",$N16&lt;'Parâmetros'!$F$8),"",IFERROR(IF($O16&lt;=0,"",$E16/$O16),""))</f>
        <v/>
      </c>
      <c r="Q16" s="30">
        <f>IF(OR($A16="",$E16=""),"",IF($N16&gt;='Parâmetros'!$F$8,IF($O16="","",$O16*'Parâmetros'!$F$6-$E16),IF($L16="","",$L16*'Parâmetros'!$F$6-$E16)))</f>
        <v/>
      </c>
      <c r="R16" s="24">
        <f>IF($A16="","",IF($D16&lt;&gt;'Parâmetros'!$A$4,"Conferir status",IF($N16&gt;='Parâmetros'!$F$8,IF($O16="","Conferir dados realizados",IF($O16&lt;=0,"Margem realizada insuficiente",IF($P16&lt;='Parâmetros'!$F$4,"Retorno realizado dentro da meta","Retorno realizado acima da meta"))),IF($L16="","Conferir premissas",IF($L16&lt;=0,"Margem estimada insuficiente",IF($M16&lt;='Parâmetros'!$F$4,"Estimativa dentro da meta","Estimativa acima da meta"))))))</f>
        <v/>
      </c>
      <c r="S16" s="14" t="n"/>
      <c r="U16">
        <f>""</f>
        <v/>
      </c>
    </row>
    <row r="17">
      <c r="A17" s="14" t="n"/>
      <c r="B17" s="14" t="n"/>
      <c r="C17" s="15" t="n"/>
      <c r="D17" s="16" t="n"/>
      <c r="E17" s="34" t="n"/>
      <c r="F17" s="18" t="n"/>
      <c r="G17" s="34" t="n"/>
      <c r="H17" s="34" t="n"/>
      <c r="I17" s="34" t="n"/>
      <c r="J17" s="31">
        <f>IF(OR($A17="",$F17="",$G17=""),"",$F17*$G17)</f>
        <v/>
      </c>
      <c r="K17" s="31">
        <f>IF(OR($A17="",$F17="",$H17="",$I17=""),"",($F17*$H17+$I17)*(1+'Parâmetros'!$F$5))</f>
        <v/>
      </c>
      <c r="L17" s="31">
        <f>IF(OR($J17="",$K17=""),"",$J17-$K17)</f>
        <v/>
      </c>
      <c r="M17" s="35">
        <f>IF(OR($A17="",$E17="",$L17=""),"",IFERROR(IF($L17&lt;=0,"",$E17/$L17),""))</f>
        <v/>
      </c>
      <c r="N17" s="20">
        <f>IF($A17="","",COUNTIFS('Operação'!$C$5:$C$124,$A17,'Operação'!$J$5:$J$124,'Parâmetros'!$C$4))</f>
        <v/>
      </c>
      <c r="O17" s="31">
        <f>IF($A17="","",IFERROR(IF($N17=0,"",SUMIFS('Operação'!$I$5:$I$124,'Operação'!$C$5:$C$124,$A17,'Operação'!$J$5:$J$124,'Parâmetros'!$C$4)/$N17),""))</f>
        <v/>
      </c>
      <c r="P17" s="35">
        <f>IF(OR($A17="",$E17="",$O17="",$N17&lt;'Parâmetros'!$F$8),"",IFERROR(IF($O17&lt;=0,"",$E17/$O17),""))</f>
        <v/>
      </c>
      <c r="Q17" s="31">
        <f>IF(OR($A17="",$E17=""),"",IF($N17&gt;='Parâmetros'!$F$8,IF($O17="","",$O17*'Parâmetros'!$F$6-$E17),IF($L17="","",$L17*'Parâmetros'!$F$6-$E17)))</f>
        <v/>
      </c>
      <c r="R17" s="21">
        <f>IF($A17="","",IF($D17&lt;&gt;'Parâmetros'!$A$4,"Conferir status",IF($N17&gt;='Parâmetros'!$F$8,IF($O17="","Conferir dados realizados",IF($O17&lt;=0,"Margem realizada insuficiente",IF($P17&lt;='Parâmetros'!$F$4,"Retorno realizado dentro da meta","Retorno realizado acima da meta"))),IF($L17="","Conferir premissas",IF($L17&lt;=0,"Margem estimada insuficiente",IF($M17&lt;='Parâmetros'!$F$4,"Estimativa dentro da meta","Estimativa acima da meta"))))))</f>
        <v/>
      </c>
      <c r="S17" s="14" t="n"/>
      <c r="U17">
        <f>""</f>
        <v/>
      </c>
    </row>
    <row r="18">
      <c r="A18" s="14" t="n"/>
      <c r="B18" s="14" t="n"/>
      <c r="C18" s="15" t="n"/>
      <c r="D18" s="16" t="n"/>
      <c r="E18" s="34" t="n"/>
      <c r="F18" s="18" t="n"/>
      <c r="G18" s="34" t="n"/>
      <c r="H18" s="34" t="n"/>
      <c r="I18" s="34" t="n"/>
      <c r="J18" s="30">
        <f>IF(OR($A18="",$F18="",$G18=""),"",$F18*$G18)</f>
        <v/>
      </c>
      <c r="K18" s="30">
        <f>IF(OR($A18="",$F18="",$H18="",$I18=""),"",($F18*$H18+$I18)*(1+'Parâmetros'!$F$5))</f>
        <v/>
      </c>
      <c r="L18" s="30">
        <f>IF(OR($J18="",$K18=""),"",$J18-$K18)</f>
        <v/>
      </c>
      <c r="M18" s="36">
        <f>IF(OR($A18="",$E18="",$L18=""),"",IFERROR(IF($L18&lt;=0,"",$E18/$L18),""))</f>
        <v/>
      </c>
      <c r="N18" s="23">
        <f>IF($A18="","",COUNTIFS('Operação'!$C$5:$C$124,$A18,'Operação'!$J$5:$J$124,'Parâmetros'!$C$4))</f>
        <v/>
      </c>
      <c r="O18" s="30">
        <f>IF($A18="","",IFERROR(IF($N18=0,"",SUMIFS('Operação'!$I$5:$I$124,'Operação'!$C$5:$C$124,$A18,'Operação'!$J$5:$J$124,'Parâmetros'!$C$4)/$N18),""))</f>
        <v/>
      </c>
      <c r="P18" s="36">
        <f>IF(OR($A18="",$E18="",$O18="",$N18&lt;'Parâmetros'!$F$8),"",IFERROR(IF($O18&lt;=0,"",$E18/$O18),""))</f>
        <v/>
      </c>
      <c r="Q18" s="30">
        <f>IF(OR($A18="",$E18=""),"",IF($N18&gt;='Parâmetros'!$F$8,IF($O18="","",$O18*'Parâmetros'!$F$6-$E18),IF($L18="","",$L18*'Parâmetros'!$F$6-$E18)))</f>
        <v/>
      </c>
      <c r="R18" s="24">
        <f>IF($A18="","",IF($D18&lt;&gt;'Parâmetros'!$A$4,"Conferir status",IF($N18&gt;='Parâmetros'!$F$8,IF($O18="","Conferir dados realizados",IF($O18&lt;=0,"Margem realizada insuficiente",IF($P18&lt;='Parâmetros'!$F$4,"Retorno realizado dentro da meta","Retorno realizado acima da meta"))),IF($L18="","Conferir premissas",IF($L18&lt;=0,"Margem estimada insuficiente",IF($M18&lt;='Parâmetros'!$F$4,"Estimativa dentro da meta","Estimativa acima da meta"))))))</f>
        <v/>
      </c>
      <c r="S18" s="14" t="n"/>
      <c r="U18">
        <f>""</f>
        <v/>
      </c>
    </row>
    <row r="19">
      <c r="A19" s="14" t="n"/>
      <c r="B19" s="14" t="n"/>
      <c r="C19" s="15" t="n"/>
      <c r="D19" s="16" t="n"/>
      <c r="E19" s="34" t="n"/>
      <c r="F19" s="18" t="n"/>
      <c r="G19" s="34" t="n"/>
      <c r="H19" s="34" t="n"/>
      <c r="I19" s="34" t="n"/>
      <c r="J19" s="31">
        <f>IF(OR($A19="",$F19="",$G19=""),"",$F19*$G19)</f>
        <v/>
      </c>
      <c r="K19" s="31">
        <f>IF(OR($A19="",$F19="",$H19="",$I19=""),"",($F19*$H19+$I19)*(1+'Parâmetros'!$F$5))</f>
        <v/>
      </c>
      <c r="L19" s="31">
        <f>IF(OR($J19="",$K19=""),"",$J19-$K19)</f>
        <v/>
      </c>
      <c r="M19" s="35">
        <f>IF(OR($A19="",$E19="",$L19=""),"",IFERROR(IF($L19&lt;=0,"",$E19/$L19),""))</f>
        <v/>
      </c>
      <c r="N19" s="20">
        <f>IF($A19="","",COUNTIFS('Operação'!$C$5:$C$124,$A19,'Operação'!$J$5:$J$124,'Parâmetros'!$C$4))</f>
        <v/>
      </c>
      <c r="O19" s="31">
        <f>IF($A19="","",IFERROR(IF($N19=0,"",SUMIFS('Operação'!$I$5:$I$124,'Operação'!$C$5:$C$124,$A19,'Operação'!$J$5:$J$124,'Parâmetros'!$C$4)/$N19),""))</f>
        <v/>
      </c>
      <c r="P19" s="35">
        <f>IF(OR($A19="",$E19="",$O19="",$N19&lt;'Parâmetros'!$F$8),"",IFERROR(IF($O19&lt;=0,"",$E19/$O19),""))</f>
        <v/>
      </c>
      <c r="Q19" s="31">
        <f>IF(OR($A19="",$E19=""),"",IF($N19&gt;='Parâmetros'!$F$8,IF($O19="","",$O19*'Parâmetros'!$F$6-$E19),IF($L19="","",$L19*'Parâmetros'!$F$6-$E19)))</f>
        <v/>
      </c>
      <c r="R19" s="21">
        <f>IF($A19="","",IF($D19&lt;&gt;'Parâmetros'!$A$4,"Conferir status",IF($N19&gt;='Parâmetros'!$F$8,IF($O19="","Conferir dados realizados",IF($O19&lt;=0,"Margem realizada insuficiente",IF($P19&lt;='Parâmetros'!$F$4,"Retorno realizado dentro da meta","Retorno realizado acima da meta"))),IF($L19="","Conferir premissas",IF($L19&lt;=0,"Margem estimada insuficiente",IF($M19&lt;='Parâmetros'!$F$4,"Estimativa dentro da meta","Estimativa acima da meta"))))))</f>
        <v/>
      </c>
      <c r="S19" s="14" t="n"/>
      <c r="U19">
        <f>""</f>
        <v/>
      </c>
    </row>
    <row r="20">
      <c r="A20" s="14" t="n"/>
      <c r="B20" s="14" t="n"/>
      <c r="C20" s="15" t="n"/>
      <c r="D20" s="16" t="n"/>
      <c r="E20" s="34" t="n"/>
      <c r="F20" s="18" t="n"/>
      <c r="G20" s="34" t="n"/>
      <c r="H20" s="34" t="n"/>
      <c r="I20" s="34" t="n"/>
      <c r="J20" s="30">
        <f>IF(OR($A20="",$F20="",$G20=""),"",$F20*$G20)</f>
        <v/>
      </c>
      <c r="K20" s="30">
        <f>IF(OR($A20="",$F20="",$H20="",$I20=""),"",($F20*$H20+$I20)*(1+'Parâmetros'!$F$5))</f>
        <v/>
      </c>
      <c r="L20" s="30">
        <f>IF(OR($J20="",$K20=""),"",$J20-$K20)</f>
        <v/>
      </c>
      <c r="M20" s="36">
        <f>IF(OR($A20="",$E20="",$L20=""),"",IFERROR(IF($L20&lt;=0,"",$E20/$L20),""))</f>
        <v/>
      </c>
      <c r="N20" s="23">
        <f>IF($A20="","",COUNTIFS('Operação'!$C$5:$C$124,$A20,'Operação'!$J$5:$J$124,'Parâmetros'!$C$4))</f>
        <v/>
      </c>
      <c r="O20" s="30">
        <f>IF($A20="","",IFERROR(IF($N20=0,"",SUMIFS('Operação'!$I$5:$I$124,'Operação'!$C$5:$C$124,$A20,'Operação'!$J$5:$J$124,'Parâmetros'!$C$4)/$N20),""))</f>
        <v/>
      </c>
      <c r="P20" s="36">
        <f>IF(OR($A20="",$E20="",$O20="",$N20&lt;'Parâmetros'!$F$8),"",IFERROR(IF($O20&lt;=0,"",$E20/$O20),""))</f>
        <v/>
      </c>
      <c r="Q20" s="30">
        <f>IF(OR($A20="",$E20=""),"",IF($N20&gt;='Parâmetros'!$F$8,IF($O20="","",$O20*'Parâmetros'!$F$6-$E20),IF($L20="","",$L20*'Parâmetros'!$F$6-$E20)))</f>
        <v/>
      </c>
      <c r="R20" s="24">
        <f>IF($A20="","",IF($D20&lt;&gt;'Parâmetros'!$A$4,"Conferir status",IF($N20&gt;='Parâmetros'!$F$8,IF($O20="","Conferir dados realizados",IF($O20&lt;=0,"Margem realizada insuficiente",IF($P20&lt;='Parâmetros'!$F$4,"Retorno realizado dentro da meta","Retorno realizado acima da meta"))),IF($L20="","Conferir premissas",IF($L20&lt;=0,"Margem estimada insuficiente",IF($M20&lt;='Parâmetros'!$F$4,"Estimativa dentro da meta","Estimativa acima da meta"))))))</f>
        <v/>
      </c>
      <c r="S20" s="14" t="n"/>
      <c r="U20">
        <f>""</f>
        <v/>
      </c>
    </row>
    <row r="21">
      <c r="A21" s="14" t="n"/>
      <c r="B21" s="14" t="n"/>
      <c r="C21" s="15" t="n"/>
      <c r="D21" s="16" t="n"/>
      <c r="E21" s="34" t="n"/>
      <c r="F21" s="18" t="n"/>
      <c r="G21" s="34" t="n"/>
      <c r="H21" s="34" t="n"/>
      <c r="I21" s="34" t="n"/>
      <c r="J21" s="31">
        <f>IF(OR($A21="",$F21="",$G21=""),"",$F21*$G21)</f>
        <v/>
      </c>
      <c r="K21" s="31">
        <f>IF(OR($A21="",$F21="",$H21="",$I21=""),"",($F21*$H21+$I21)*(1+'Parâmetros'!$F$5))</f>
        <v/>
      </c>
      <c r="L21" s="31">
        <f>IF(OR($J21="",$K21=""),"",$J21-$K21)</f>
        <v/>
      </c>
      <c r="M21" s="35">
        <f>IF(OR($A21="",$E21="",$L21=""),"",IFERROR(IF($L21&lt;=0,"",$E21/$L21),""))</f>
        <v/>
      </c>
      <c r="N21" s="20">
        <f>IF($A21="","",COUNTIFS('Operação'!$C$5:$C$124,$A21,'Operação'!$J$5:$J$124,'Parâmetros'!$C$4))</f>
        <v/>
      </c>
      <c r="O21" s="31">
        <f>IF($A21="","",IFERROR(IF($N21=0,"",SUMIFS('Operação'!$I$5:$I$124,'Operação'!$C$5:$C$124,$A21,'Operação'!$J$5:$J$124,'Parâmetros'!$C$4)/$N21),""))</f>
        <v/>
      </c>
      <c r="P21" s="35">
        <f>IF(OR($A21="",$E21="",$O21="",$N21&lt;'Parâmetros'!$F$8),"",IFERROR(IF($O21&lt;=0,"",$E21/$O21),""))</f>
        <v/>
      </c>
      <c r="Q21" s="31">
        <f>IF(OR($A21="",$E21=""),"",IF($N21&gt;='Parâmetros'!$F$8,IF($O21="","",$O21*'Parâmetros'!$F$6-$E21),IF($L21="","",$L21*'Parâmetros'!$F$6-$E21)))</f>
        <v/>
      </c>
      <c r="R21" s="21">
        <f>IF($A21="","",IF($D21&lt;&gt;'Parâmetros'!$A$4,"Conferir status",IF($N21&gt;='Parâmetros'!$F$8,IF($O21="","Conferir dados realizados",IF($O21&lt;=0,"Margem realizada insuficiente",IF($P21&lt;='Parâmetros'!$F$4,"Retorno realizado dentro da meta","Retorno realizado acima da meta"))),IF($L21="","Conferir premissas",IF($L21&lt;=0,"Margem estimada insuficiente",IF($M21&lt;='Parâmetros'!$F$4,"Estimativa dentro da meta","Estimativa acima da meta"))))))</f>
        <v/>
      </c>
      <c r="S21" s="14" t="n"/>
      <c r="U21">
        <f>""</f>
        <v/>
      </c>
    </row>
    <row r="22">
      <c r="A22" s="14" t="n"/>
      <c r="B22" s="14" t="n"/>
      <c r="C22" s="15" t="n"/>
      <c r="D22" s="16" t="n"/>
      <c r="E22" s="34" t="n"/>
      <c r="F22" s="18" t="n"/>
      <c r="G22" s="34" t="n"/>
      <c r="H22" s="34" t="n"/>
      <c r="I22" s="34" t="n"/>
      <c r="J22" s="30">
        <f>IF(OR($A22="",$F22="",$G22=""),"",$F22*$G22)</f>
        <v/>
      </c>
      <c r="K22" s="30">
        <f>IF(OR($A22="",$F22="",$H22="",$I22=""),"",($F22*$H22+$I22)*(1+'Parâmetros'!$F$5))</f>
        <v/>
      </c>
      <c r="L22" s="30">
        <f>IF(OR($J22="",$K22=""),"",$J22-$K22)</f>
        <v/>
      </c>
      <c r="M22" s="36">
        <f>IF(OR($A22="",$E22="",$L22=""),"",IFERROR(IF($L22&lt;=0,"",$E22/$L22),""))</f>
        <v/>
      </c>
      <c r="N22" s="23">
        <f>IF($A22="","",COUNTIFS('Operação'!$C$5:$C$124,$A22,'Operação'!$J$5:$J$124,'Parâmetros'!$C$4))</f>
        <v/>
      </c>
      <c r="O22" s="30">
        <f>IF($A22="","",IFERROR(IF($N22=0,"",SUMIFS('Operação'!$I$5:$I$124,'Operação'!$C$5:$C$124,$A22,'Operação'!$J$5:$J$124,'Parâmetros'!$C$4)/$N22),""))</f>
        <v/>
      </c>
      <c r="P22" s="36">
        <f>IF(OR($A22="",$E22="",$O22="",$N22&lt;'Parâmetros'!$F$8),"",IFERROR(IF($O22&lt;=0,"",$E22/$O22),""))</f>
        <v/>
      </c>
      <c r="Q22" s="30">
        <f>IF(OR($A22="",$E22=""),"",IF($N22&gt;='Parâmetros'!$F$8,IF($O22="","",$O22*'Parâmetros'!$F$6-$E22),IF($L22="","",$L22*'Parâmetros'!$F$6-$E22)))</f>
        <v/>
      </c>
      <c r="R22" s="24">
        <f>IF($A22="","",IF($D22&lt;&gt;'Parâmetros'!$A$4,"Conferir status",IF($N22&gt;='Parâmetros'!$F$8,IF($O22="","Conferir dados realizados",IF($O22&lt;=0,"Margem realizada insuficiente",IF($P22&lt;='Parâmetros'!$F$4,"Retorno realizado dentro da meta","Retorno realizado acima da meta"))),IF($L22="","Conferir premissas",IF($L22&lt;=0,"Margem estimada insuficiente",IF($M22&lt;='Parâmetros'!$F$4,"Estimativa dentro da meta","Estimativa acima da meta"))))))</f>
        <v/>
      </c>
      <c r="S22" s="14" t="n"/>
      <c r="U22">
        <f>""</f>
        <v/>
      </c>
    </row>
    <row r="23">
      <c r="A23" s="14" t="n"/>
      <c r="B23" s="14" t="n"/>
      <c r="C23" s="15" t="n"/>
      <c r="D23" s="16" t="n"/>
      <c r="E23" s="34" t="n"/>
      <c r="F23" s="18" t="n"/>
      <c r="G23" s="34" t="n"/>
      <c r="H23" s="34" t="n"/>
      <c r="I23" s="34" t="n"/>
      <c r="J23" s="31">
        <f>IF(OR($A23="",$F23="",$G23=""),"",$F23*$G23)</f>
        <v/>
      </c>
      <c r="K23" s="31">
        <f>IF(OR($A23="",$F23="",$H23="",$I23=""),"",($F23*$H23+$I23)*(1+'Parâmetros'!$F$5))</f>
        <v/>
      </c>
      <c r="L23" s="31">
        <f>IF(OR($J23="",$K23=""),"",$J23-$K23)</f>
        <v/>
      </c>
      <c r="M23" s="35">
        <f>IF(OR($A23="",$E23="",$L23=""),"",IFERROR(IF($L23&lt;=0,"",$E23/$L23),""))</f>
        <v/>
      </c>
      <c r="N23" s="20">
        <f>IF($A23="","",COUNTIFS('Operação'!$C$5:$C$124,$A23,'Operação'!$J$5:$J$124,'Parâmetros'!$C$4))</f>
        <v/>
      </c>
      <c r="O23" s="31">
        <f>IF($A23="","",IFERROR(IF($N23=0,"",SUMIFS('Operação'!$I$5:$I$124,'Operação'!$C$5:$C$124,$A23,'Operação'!$J$5:$J$124,'Parâmetros'!$C$4)/$N23),""))</f>
        <v/>
      </c>
      <c r="P23" s="35">
        <f>IF(OR($A23="",$E23="",$O23="",$N23&lt;'Parâmetros'!$F$8),"",IFERROR(IF($O23&lt;=0,"",$E23/$O23),""))</f>
        <v/>
      </c>
      <c r="Q23" s="31">
        <f>IF(OR($A23="",$E23=""),"",IF($N23&gt;='Parâmetros'!$F$8,IF($O23="","",$O23*'Parâmetros'!$F$6-$E23),IF($L23="","",$L23*'Parâmetros'!$F$6-$E23)))</f>
        <v/>
      </c>
      <c r="R23" s="21">
        <f>IF($A23="","",IF($D23&lt;&gt;'Parâmetros'!$A$4,"Conferir status",IF($N23&gt;='Parâmetros'!$F$8,IF($O23="","Conferir dados realizados",IF($O23&lt;=0,"Margem realizada insuficiente",IF($P23&lt;='Parâmetros'!$F$4,"Retorno realizado dentro da meta","Retorno realizado acima da meta"))),IF($L23="","Conferir premissas",IF($L23&lt;=0,"Margem estimada insuficiente",IF($M23&lt;='Parâmetros'!$F$4,"Estimativa dentro da meta","Estimativa acima da meta"))))))</f>
        <v/>
      </c>
      <c r="S23" s="14" t="n"/>
      <c r="U23">
        <f>""</f>
        <v/>
      </c>
    </row>
    <row r="24">
      <c r="A24" s="14" t="n"/>
      <c r="B24" s="14" t="n"/>
      <c r="C24" s="15" t="n"/>
      <c r="D24" s="16" t="n"/>
      <c r="E24" s="34" t="n"/>
      <c r="F24" s="18" t="n"/>
      <c r="G24" s="34" t="n"/>
      <c r="H24" s="34" t="n"/>
      <c r="I24" s="34" t="n"/>
      <c r="J24" s="30">
        <f>IF(OR($A24="",$F24="",$G24=""),"",$F24*$G24)</f>
        <v/>
      </c>
      <c r="K24" s="30">
        <f>IF(OR($A24="",$F24="",$H24="",$I24=""),"",($F24*$H24+$I24)*(1+'Parâmetros'!$F$5))</f>
        <v/>
      </c>
      <c r="L24" s="30">
        <f>IF(OR($J24="",$K24=""),"",$J24-$K24)</f>
        <v/>
      </c>
      <c r="M24" s="36">
        <f>IF(OR($A24="",$E24="",$L24=""),"",IFERROR(IF($L24&lt;=0,"",$E24/$L24),""))</f>
        <v/>
      </c>
      <c r="N24" s="23">
        <f>IF($A24="","",COUNTIFS('Operação'!$C$5:$C$124,$A24,'Operação'!$J$5:$J$124,'Parâmetros'!$C$4))</f>
        <v/>
      </c>
      <c r="O24" s="30">
        <f>IF($A24="","",IFERROR(IF($N24=0,"",SUMIFS('Operação'!$I$5:$I$124,'Operação'!$C$5:$C$124,$A24,'Operação'!$J$5:$J$124,'Parâmetros'!$C$4)/$N24),""))</f>
        <v/>
      </c>
      <c r="P24" s="36">
        <f>IF(OR($A24="",$E24="",$O24="",$N24&lt;'Parâmetros'!$F$8),"",IFERROR(IF($O24&lt;=0,"",$E24/$O24),""))</f>
        <v/>
      </c>
      <c r="Q24" s="30">
        <f>IF(OR($A24="",$E24=""),"",IF($N24&gt;='Parâmetros'!$F$8,IF($O24="","",$O24*'Parâmetros'!$F$6-$E24),IF($L24="","",$L24*'Parâmetros'!$F$6-$E24)))</f>
        <v/>
      </c>
      <c r="R24" s="24">
        <f>IF($A24="","",IF($D24&lt;&gt;'Parâmetros'!$A$4,"Conferir status",IF($N24&gt;='Parâmetros'!$F$8,IF($O24="","Conferir dados realizados",IF($O24&lt;=0,"Margem realizada insuficiente",IF($P24&lt;='Parâmetros'!$F$4,"Retorno realizado dentro da meta","Retorno realizado acima da meta"))),IF($L24="","Conferir premissas",IF($L24&lt;=0,"Margem estimada insuficiente",IF($M24&lt;='Parâmetros'!$F$4,"Estimativa dentro da meta","Estimativa acima da meta"))))))</f>
        <v/>
      </c>
      <c r="S24" s="14" t="n"/>
      <c r="U24">
        <f>""</f>
        <v/>
      </c>
    </row>
    <row r="25">
      <c r="A25" s="14" t="n"/>
      <c r="B25" s="14" t="n"/>
      <c r="C25" s="15" t="n"/>
      <c r="D25" s="16" t="n"/>
      <c r="E25" s="34" t="n"/>
      <c r="F25" s="18" t="n"/>
      <c r="G25" s="34" t="n"/>
      <c r="H25" s="34" t="n"/>
      <c r="I25" s="34" t="n"/>
      <c r="J25" s="31">
        <f>IF(OR($A25="",$F25="",$G25=""),"",$F25*$G25)</f>
        <v/>
      </c>
      <c r="K25" s="31">
        <f>IF(OR($A25="",$F25="",$H25="",$I25=""),"",($F25*$H25+$I25)*(1+'Parâmetros'!$F$5))</f>
        <v/>
      </c>
      <c r="L25" s="31">
        <f>IF(OR($J25="",$K25=""),"",$J25-$K25)</f>
        <v/>
      </c>
      <c r="M25" s="35">
        <f>IF(OR($A25="",$E25="",$L25=""),"",IFERROR(IF($L25&lt;=0,"",$E25/$L25),""))</f>
        <v/>
      </c>
      <c r="N25" s="20">
        <f>IF($A25="","",COUNTIFS('Operação'!$C$5:$C$124,$A25,'Operação'!$J$5:$J$124,'Parâmetros'!$C$4))</f>
        <v/>
      </c>
      <c r="O25" s="31">
        <f>IF($A25="","",IFERROR(IF($N25=0,"",SUMIFS('Operação'!$I$5:$I$124,'Operação'!$C$5:$C$124,$A25,'Operação'!$J$5:$J$124,'Parâmetros'!$C$4)/$N25),""))</f>
        <v/>
      </c>
      <c r="P25" s="35">
        <f>IF(OR($A25="",$E25="",$O25="",$N25&lt;'Parâmetros'!$F$8),"",IFERROR(IF($O25&lt;=0,"",$E25/$O25),""))</f>
        <v/>
      </c>
      <c r="Q25" s="31">
        <f>IF(OR($A25="",$E25=""),"",IF($N25&gt;='Parâmetros'!$F$8,IF($O25="","",$O25*'Parâmetros'!$F$6-$E25),IF($L25="","",$L25*'Parâmetros'!$F$6-$E25)))</f>
        <v/>
      </c>
      <c r="R25" s="21">
        <f>IF($A25="","",IF($D25&lt;&gt;'Parâmetros'!$A$4,"Conferir status",IF($N25&gt;='Parâmetros'!$F$8,IF($O25="","Conferir dados realizados",IF($O25&lt;=0,"Margem realizada insuficiente",IF($P25&lt;='Parâmetros'!$F$4,"Retorno realizado dentro da meta","Retorno realizado acima da meta"))),IF($L25="","Conferir premissas",IF($L25&lt;=0,"Margem estimada insuficiente",IF($M25&lt;='Parâmetros'!$F$4,"Estimativa dentro da meta","Estimativa acima da meta"))))))</f>
        <v/>
      </c>
      <c r="S25" s="14" t="n"/>
      <c r="U25">
        <f>""</f>
        <v/>
      </c>
    </row>
    <row r="26">
      <c r="A26" s="14" t="n"/>
      <c r="B26" s="14" t="n"/>
      <c r="C26" s="15" t="n"/>
      <c r="D26" s="16" t="n"/>
      <c r="E26" s="34" t="n"/>
      <c r="F26" s="18" t="n"/>
      <c r="G26" s="34" t="n"/>
      <c r="H26" s="34" t="n"/>
      <c r="I26" s="34" t="n"/>
      <c r="J26" s="30">
        <f>IF(OR($A26="",$F26="",$G26=""),"",$F26*$G26)</f>
        <v/>
      </c>
      <c r="K26" s="30">
        <f>IF(OR($A26="",$F26="",$H26="",$I26=""),"",($F26*$H26+$I26)*(1+'Parâmetros'!$F$5))</f>
        <v/>
      </c>
      <c r="L26" s="30">
        <f>IF(OR($J26="",$K26=""),"",$J26-$K26)</f>
        <v/>
      </c>
      <c r="M26" s="36">
        <f>IF(OR($A26="",$E26="",$L26=""),"",IFERROR(IF($L26&lt;=0,"",$E26/$L26),""))</f>
        <v/>
      </c>
      <c r="N26" s="23">
        <f>IF($A26="","",COUNTIFS('Operação'!$C$5:$C$124,$A26,'Operação'!$J$5:$J$124,'Parâmetros'!$C$4))</f>
        <v/>
      </c>
      <c r="O26" s="30">
        <f>IF($A26="","",IFERROR(IF($N26=0,"",SUMIFS('Operação'!$I$5:$I$124,'Operação'!$C$5:$C$124,$A26,'Operação'!$J$5:$J$124,'Parâmetros'!$C$4)/$N26),""))</f>
        <v/>
      </c>
      <c r="P26" s="36">
        <f>IF(OR($A26="",$E26="",$O26="",$N26&lt;'Parâmetros'!$F$8),"",IFERROR(IF($O26&lt;=0,"",$E26/$O26),""))</f>
        <v/>
      </c>
      <c r="Q26" s="30">
        <f>IF(OR($A26="",$E26=""),"",IF($N26&gt;='Parâmetros'!$F$8,IF($O26="","",$O26*'Parâmetros'!$F$6-$E26),IF($L26="","",$L26*'Parâmetros'!$F$6-$E26)))</f>
        <v/>
      </c>
      <c r="R26" s="24">
        <f>IF($A26="","",IF($D26&lt;&gt;'Parâmetros'!$A$4,"Conferir status",IF($N26&gt;='Parâmetros'!$F$8,IF($O26="","Conferir dados realizados",IF($O26&lt;=0,"Margem realizada insuficiente",IF($P26&lt;='Parâmetros'!$F$4,"Retorno realizado dentro da meta","Retorno realizado acima da meta"))),IF($L26="","Conferir premissas",IF($L26&lt;=0,"Margem estimada insuficiente",IF($M26&lt;='Parâmetros'!$F$4,"Estimativa dentro da meta","Estimativa acima da meta"))))))</f>
        <v/>
      </c>
      <c r="S26" s="14" t="n"/>
      <c r="U26">
        <f>""</f>
        <v/>
      </c>
    </row>
    <row r="27">
      <c r="A27" s="14" t="n"/>
      <c r="B27" s="14" t="n"/>
      <c r="C27" s="15" t="n"/>
      <c r="D27" s="16" t="n"/>
      <c r="E27" s="34" t="n"/>
      <c r="F27" s="18" t="n"/>
      <c r="G27" s="34" t="n"/>
      <c r="H27" s="34" t="n"/>
      <c r="I27" s="34" t="n"/>
      <c r="J27" s="31">
        <f>IF(OR($A27="",$F27="",$G27=""),"",$F27*$G27)</f>
        <v/>
      </c>
      <c r="K27" s="31">
        <f>IF(OR($A27="",$F27="",$H27="",$I27=""),"",($F27*$H27+$I27)*(1+'Parâmetros'!$F$5))</f>
        <v/>
      </c>
      <c r="L27" s="31">
        <f>IF(OR($J27="",$K27=""),"",$J27-$K27)</f>
        <v/>
      </c>
      <c r="M27" s="35">
        <f>IF(OR($A27="",$E27="",$L27=""),"",IFERROR(IF($L27&lt;=0,"",$E27/$L27),""))</f>
        <v/>
      </c>
      <c r="N27" s="20">
        <f>IF($A27="","",COUNTIFS('Operação'!$C$5:$C$124,$A27,'Operação'!$J$5:$J$124,'Parâmetros'!$C$4))</f>
        <v/>
      </c>
      <c r="O27" s="31">
        <f>IF($A27="","",IFERROR(IF($N27=0,"",SUMIFS('Operação'!$I$5:$I$124,'Operação'!$C$5:$C$124,$A27,'Operação'!$J$5:$J$124,'Parâmetros'!$C$4)/$N27),""))</f>
        <v/>
      </c>
      <c r="P27" s="35">
        <f>IF(OR($A27="",$E27="",$O27="",$N27&lt;'Parâmetros'!$F$8),"",IFERROR(IF($O27&lt;=0,"",$E27/$O27),""))</f>
        <v/>
      </c>
      <c r="Q27" s="31">
        <f>IF(OR($A27="",$E27=""),"",IF($N27&gt;='Parâmetros'!$F$8,IF($O27="","",$O27*'Parâmetros'!$F$6-$E27),IF($L27="","",$L27*'Parâmetros'!$F$6-$E27)))</f>
        <v/>
      </c>
      <c r="R27" s="21">
        <f>IF($A27="","",IF($D27&lt;&gt;'Parâmetros'!$A$4,"Conferir status",IF($N27&gt;='Parâmetros'!$F$8,IF($O27="","Conferir dados realizados",IF($O27&lt;=0,"Margem realizada insuficiente",IF($P27&lt;='Parâmetros'!$F$4,"Retorno realizado dentro da meta","Retorno realizado acima da meta"))),IF($L27="","Conferir premissas",IF($L27&lt;=0,"Margem estimada insuficiente",IF($M27&lt;='Parâmetros'!$F$4,"Estimativa dentro da meta","Estimativa acima da meta"))))))</f>
        <v/>
      </c>
      <c r="S27" s="14" t="n"/>
      <c r="U27">
        <f>""</f>
        <v/>
      </c>
    </row>
    <row r="28">
      <c r="A28" s="14" t="n"/>
      <c r="B28" s="14" t="n"/>
      <c r="C28" s="15" t="n"/>
      <c r="D28" s="16" t="n"/>
      <c r="E28" s="34" t="n"/>
      <c r="F28" s="18" t="n"/>
      <c r="G28" s="34" t="n"/>
      <c r="H28" s="34" t="n"/>
      <c r="I28" s="34" t="n"/>
      <c r="J28" s="30">
        <f>IF(OR($A28="",$F28="",$G28=""),"",$F28*$G28)</f>
        <v/>
      </c>
      <c r="K28" s="30">
        <f>IF(OR($A28="",$F28="",$H28="",$I28=""),"",($F28*$H28+$I28)*(1+'Parâmetros'!$F$5))</f>
        <v/>
      </c>
      <c r="L28" s="30">
        <f>IF(OR($J28="",$K28=""),"",$J28-$K28)</f>
        <v/>
      </c>
      <c r="M28" s="36">
        <f>IF(OR($A28="",$E28="",$L28=""),"",IFERROR(IF($L28&lt;=0,"",$E28/$L28),""))</f>
        <v/>
      </c>
      <c r="N28" s="23">
        <f>IF($A28="","",COUNTIFS('Operação'!$C$5:$C$124,$A28,'Operação'!$J$5:$J$124,'Parâmetros'!$C$4))</f>
        <v/>
      </c>
      <c r="O28" s="30">
        <f>IF($A28="","",IFERROR(IF($N28=0,"",SUMIFS('Operação'!$I$5:$I$124,'Operação'!$C$5:$C$124,$A28,'Operação'!$J$5:$J$124,'Parâmetros'!$C$4)/$N28),""))</f>
        <v/>
      </c>
      <c r="P28" s="36">
        <f>IF(OR($A28="",$E28="",$O28="",$N28&lt;'Parâmetros'!$F$8),"",IFERROR(IF($O28&lt;=0,"",$E28/$O28),""))</f>
        <v/>
      </c>
      <c r="Q28" s="30">
        <f>IF(OR($A28="",$E28=""),"",IF($N28&gt;='Parâmetros'!$F$8,IF($O28="","",$O28*'Parâmetros'!$F$6-$E28),IF($L28="","",$L28*'Parâmetros'!$F$6-$E28)))</f>
        <v/>
      </c>
      <c r="R28" s="24">
        <f>IF($A28="","",IF($D28&lt;&gt;'Parâmetros'!$A$4,"Conferir status",IF($N28&gt;='Parâmetros'!$F$8,IF($O28="","Conferir dados realizados",IF($O28&lt;=0,"Margem realizada insuficiente",IF($P28&lt;='Parâmetros'!$F$4,"Retorno realizado dentro da meta","Retorno realizado acima da meta"))),IF($L28="","Conferir premissas",IF($L28&lt;=0,"Margem estimada insuficiente",IF($M28&lt;='Parâmetros'!$F$4,"Estimativa dentro da meta","Estimativa acima da meta"))))))</f>
        <v/>
      </c>
      <c r="S28" s="14" t="n"/>
      <c r="U28">
        <f>""</f>
        <v/>
      </c>
    </row>
    <row r="29">
      <c r="A29" s="14" t="n"/>
      <c r="B29" s="14" t="n"/>
      <c r="C29" s="15" t="n"/>
      <c r="D29" s="16" t="n"/>
      <c r="E29" s="34" t="n"/>
      <c r="F29" s="18" t="n"/>
      <c r="G29" s="34" t="n"/>
      <c r="H29" s="34" t="n"/>
      <c r="I29" s="34" t="n"/>
      <c r="J29" s="31">
        <f>IF(OR($A29="",$F29="",$G29=""),"",$F29*$G29)</f>
        <v/>
      </c>
      <c r="K29" s="31">
        <f>IF(OR($A29="",$F29="",$H29="",$I29=""),"",($F29*$H29+$I29)*(1+'Parâmetros'!$F$5))</f>
        <v/>
      </c>
      <c r="L29" s="31">
        <f>IF(OR($J29="",$K29=""),"",$J29-$K29)</f>
        <v/>
      </c>
      <c r="M29" s="35">
        <f>IF(OR($A29="",$E29="",$L29=""),"",IFERROR(IF($L29&lt;=0,"",$E29/$L29),""))</f>
        <v/>
      </c>
      <c r="N29" s="20">
        <f>IF($A29="","",COUNTIFS('Operação'!$C$5:$C$124,$A29,'Operação'!$J$5:$J$124,'Parâmetros'!$C$4))</f>
        <v/>
      </c>
      <c r="O29" s="31">
        <f>IF($A29="","",IFERROR(IF($N29=0,"",SUMIFS('Operação'!$I$5:$I$124,'Operação'!$C$5:$C$124,$A29,'Operação'!$J$5:$J$124,'Parâmetros'!$C$4)/$N29),""))</f>
        <v/>
      </c>
      <c r="P29" s="35">
        <f>IF(OR($A29="",$E29="",$O29="",$N29&lt;'Parâmetros'!$F$8),"",IFERROR(IF($O29&lt;=0,"",$E29/$O29),""))</f>
        <v/>
      </c>
      <c r="Q29" s="31">
        <f>IF(OR($A29="",$E29=""),"",IF($N29&gt;='Parâmetros'!$F$8,IF($O29="","",$O29*'Parâmetros'!$F$6-$E29),IF($L29="","",$L29*'Parâmetros'!$F$6-$E29)))</f>
        <v/>
      </c>
      <c r="R29" s="21">
        <f>IF($A29="","",IF($D29&lt;&gt;'Parâmetros'!$A$4,"Conferir status",IF($N29&gt;='Parâmetros'!$F$8,IF($O29="","Conferir dados realizados",IF($O29&lt;=0,"Margem realizada insuficiente",IF($P29&lt;='Parâmetros'!$F$4,"Retorno realizado dentro da meta","Retorno realizado acima da meta"))),IF($L29="","Conferir premissas",IF($L29&lt;=0,"Margem estimada insuficiente",IF($M29&lt;='Parâmetros'!$F$4,"Estimativa dentro da meta","Estimativa acima da meta"))))))</f>
        <v/>
      </c>
      <c r="S29" s="14" t="n"/>
      <c r="U29">
        <f>""</f>
        <v/>
      </c>
    </row>
    <row r="30">
      <c r="A30" s="14" t="n"/>
      <c r="B30" s="14" t="n"/>
      <c r="C30" s="15" t="n"/>
      <c r="D30" s="16" t="n"/>
      <c r="E30" s="34" t="n"/>
      <c r="F30" s="18" t="n"/>
      <c r="G30" s="34" t="n"/>
      <c r="H30" s="34" t="n"/>
      <c r="I30" s="34" t="n"/>
      <c r="J30" s="30">
        <f>IF(OR($A30="",$F30="",$G30=""),"",$F30*$G30)</f>
        <v/>
      </c>
      <c r="K30" s="30">
        <f>IF(OR($A30="",$F30="",$H30="",$I30=""),"",($F30*$H30+$I30)*(1+'Parâmetros'!$F$5))</f>
        <v/>
      </c>
      <c r="L30" s="30">
        <f>IF(OR($J30="",$K30=""),"",$J30-$K30)</f>
        <v/>
      </c>
      <c r="M30" s="36">
        <f>IF(OR($A30="",$E30="",$L30=""),"",IFERROR(IF($L30&lt;=0,"",$E30/$L30),""))</f>
        <v/>
      </c>
      <c r="N30" s="23">
        <f>IF($A30="","",COUNTIFS('Operação'!$C$5:$C$124,$A30,'Operação'!$J$5:$J$124,'Parâmetros'!$C$4))</f>
        <v/>
      </c>
      <c r="O30" s="30">
        <f>IF($A30="","",IFERROR(IF($N30=0,"",SUMIFS('Operação'!$I$5:$I$124,'Operação'!$C$5:$C$124,$A30,'Operação'!$J$5:$J$124,'Parâmetros'!$C$4)/$N30),""))</f>
        <v/>
      </c>
      <c r="P30" s="36">
        <f>IF(OR($A30="",$E30="",$O30="",$N30&lt;'Parâmetros'!$F$8),"",IFERROR(IF($O30&lt;=0,"",$E30/$O30),""))</f>
        <v/>
      </c>
      <c r="Q30" s="30">
        <f>IF(OR($A30="",$E30=""),"",IF($N30&gt;='Parâmetros'!$F$8,IF($O30="","",$O30*'Parâmetros'!$F$6-$E30),IF($L30="","",$L30*'Parâmetros'!$F$6-$E30)))</f>
        <v/>
      </c>
      <c r="R30" s="24">
        <f>IF($A30="","",IF($D30&lt;&gt;'Parâmetros'!$A$4,"Conferir status",IF($N30&gt;='Parâmetros'!$F$8,IF($O30="","Conferir dados realizados",IF($O30&lt;=0,"Margem realizada insuficiente",IF($P30&lt;='Parâmetros'!$F$4,"Retorno realizado dentro da meta","Retorno realizado acima da meta"))),IF($L30="","Conferir premissas",IF($L30&lt;=0,"Margem estimada insuficiente",IF($M30&lt;='Parâmetros'!$F$4,"Estimativa dentro da meta","Estimativa acima da meta"))))))</f>
        <v/>
      </c>
      <c r="S30" s="14" t="n"/>
      <c r="U30">
        <f>""</f>
        <v/>
      </c>
    </row>
    <row r="31">
      <c r="A31" s="14" t="n"/>
      <c r="B31" s="14" t="n"/>
      <c r="C31" s="15" t="n"/>
      <c r="D31" s="16" t="n"/>
      <c r="E31" s="34" t="n"/>
      <c r="F31" s="18" t="n"/>
      <c r="G31" s="34" t="n"/>
      <c r="H31" s="34" t="n"/>
      <c r="I31" s="34" t="n"/>
      <c r="J31" s="31">
        <f>IF(OR($A31="",$F31="",$G31=""),"",$F31*$G31)</f>
        <v/>
      </c>
      <c r="K31" s="31">
        <f>IF(OR($A31="",$F31="",$H31="",$I31=""),"",($F31*$H31+$I31)*(1+'Parâmetros'!$F$5))</f>
        <v/>
      </c>
      <c r="L31" s="31">
        <f>IF(OR($J31="",$K31=""),"",$J31-$K31)</f>
        <v/>
      </c>
      <c r="M31" s="35">
        <f>IF(OR($A31="",$E31="",$L31=""),"",IFERROR(IF($L31&lt;=0,"",$E31/$L31),""))</f>
        <v/>
      </c>
      <c r="N31" s="20">
        <f>IF($A31="","",COUNTIFS('Operação'!$C$5:$C$124,$A31,'Operação'!$J$5:$J$124,'Parâmetros'!$C$4))</f>
        <v/>
      </c>
      <c r="O31" s="31">
        <f>IF($A31="","",IFERROR(IF($N31=0,"",SUMIFS('Operação'!$I$5:$I$124,'Operação'!$C$5:$C$124,$A31,'Operação'!$J$5:$J$124,'Parâmetros'!$C$4)/$N31),""))</f>
        <v/>
      </c>
      <c r="P31" s="35">
        <f>IF(OR($A31="",$E31="",$O31="",$N31&lt;'Parâmetros'!$F$8),"",IFERROR(IF($O31&lt;=0,"",$E31/$O31),""))</f>
        <v/>
      </c>
      <c r="Q31" s="31">
        <f>IF(OR($A31="",$E31=""),"",IF($N31&gt;='Parâmetros'!$F$8,IF($O31="","",$O31*'Parâmetros'!$F$6-$E31),IF($L31="","",$L31*'Parâmetros'!$F$6-$E31)))</f>
        <v/>
      </c>
      <c r="R31" s="21">
        <f>IF($A31="","",IF($D31&lt;&gt;'Parâmetros'!$A$4,"Conferir status",IF($N31&gt;='Parâmetros'!$F$8,IF($O31="","Conferir dados realizados",IF($O31&lt;=0,"Margem realizada insuficiente",IF($P31&lt;='Parâmetros'!$F$4,"Retorno realizado dentro da meta","Retorno realizado acima da meta"))),IF($L31="","Conferir premissas",IF($L31&lt;=0,"Margem estimada insuficiente",IF($M31&lt;='Parâmetros'!$F$4,"Estimativa dentro da meta","Estimativa acima da meta"))))))</f>
        <v/>
      </c>
      <c r="S31" s="14" t="n"/>
      <c r="U31">
        <f>""</f>
        <v/>
      </c>
    </row>
    <row r="32">
      <c r="A32" s="14" t="n"/>
      <c r="B32" s="14" t="n"/>
      <c r="C32" s="15" t="n"/>
      <c r="D32" s="16" t="n"/>
      <c r="E32" s="34" t="n"/>
      <c r="F32" s="18" t="n"/>
      <c r="G32" s="34" t="n"/>
      <c r="H32" s="34" t="n"/>
      <c r="I32" s="34" t="n"/>
      <c r="J32" s="30">
        <f>IF(OR($A32="",$F32="",$G32=""),"",$F32*$G32)</f>
        <v/>
      </c>
      <c r="K32" s="30">
        <f>IF(OR($A32="",$F32="",$H32="",$I32=""),"",($F32*$H32+$I32)*(1+'Parâmetros'!$F$5))</f>
        <v/>
      </c>
      <c r="L32" s="30">
        <f>IF(OR($J32="",$K32=""),"",$J32-$K32)</f>
        <v/>
      </c>
      <c r="M32" s="36">
        <f>IF(OR($A32="",$E32="",$L32=""),"",IFERROR(IF($L32&lt;=0,"",$E32/$L32),""))</f>
        <v/>
      </c>
      <c r="N32" s="23">
        <f>IF($A32="","",COUNTIFS('Operação'!$C$5:$C$124,$A32,'Operação'!$J$5:$J$124,'Parâmetros'!$C$4))</f>
        <v/>
      </c>
      <c r="O32" s="30">
        <f>IF($A32="","",IFERROR(IF($N32=0,"",SUMIFS('Operação'!$I$5:$I$124,'Operação'!$C$5:$C$124,$A32,'Operação'!$J$5:$J$124,'Parâmetros'!$C$4)/$N32),""))</f>
        <v/>
      </c>
      <c r="P32" s="36">
        <f>IF(OR($A32="",$E32="",$O32="",$N32&lt;'Parâmetros'!$F$8),"",IFERROR(IF($O32&lt;=0,"",$E32/$O32),""))</f>
        <v/>
      </c>
      <c r="Q32" s="30">
        <f>IF(OR($A32="",$E32=""),"",IF($N32&gt;='Parâmetros'!$F$8,IF($O32="","",$O32*'Parâmetros'!$F$6-$E32),IF($L32="","",$L32*'Parâmetros'!$F$6-$E32)))</f>
        <v/>
      </c>
      <c r="R32" s="24">
        <f>IF($A32="","",IF($D32&lt;&gt;'Parâmetros'!$A$4,"Conferir status",IF($N32&gt;='Parâmetros'!$F$8,IF($O32="","Conferir dados realizados",IF($O32&lt;=0,"Margem realizada insuficiente",IF($P32&lt;='Parâmetros'!$F$4,"Retorno realizado dentro da meta","Retorno realizado acima da meta"))),IF($L32="","Conferir premissas",IF($L32&lt;=0,"Margem estimada insuficiente",IF($M32&lt;='Parâmetros'!$F$4,"Estimativa dentro da meta","Estimativa acima da meta"))))))</f>
        <v/>
      </c>
      <c r="S32" s="14" t="n"/>
      <c r="U32">
        <f>""</f>
        <v/>
      </c>
    </row>
    <row r="33">
      <c r="A33" s="14" t="n"/>
      <c r="B33" s="14" t="n"/>
      <c r="C33" s="15" t="n"/>
      <c r="D33" s="16" t="n"/>
      <c r="E33" s="34" t="n"/>
      <c r="F33" s="18" t="n"/>
      <c r="G33" s="34" t="n"/>
      <c r="H33" s="34" t="n"/>
      <c r="I33" s="34" t="n"/>
      <c r="J33" s="31">
        <f>IF(OR($A33="",$F33="",$G33=""),"",$F33*$G33)</f>
        <v/>
      </c>
      <c r="K33" s="31">
        <f>IF(OR($A33="",$F33="",$H33="",$I33=""),"",($F33*$H33+$I33)*(1+'Parâmetros'!$F$5))</f>
        <v/>
      </c>
      <c r="L33" s="31">
        <f>IF(OR($J33="",$K33=""),"",$J33-$K33)</f>
        <v/>
      </c>
      <c r="M33" s="35">
        <f>IF(OR($A33="",$E33="",$L33=""),"",IFERROR(IF($L33&lt;=0,"",$E33/$L33),""))</f>
        <v/>
      </c>
      <c r="N33" s="20">
        <f>IF($A33="","",COUNTIFS('Operação'!$C$5:$C$124,$A33,'Operação'!$J$5:$J$124,'Parâmetros'!$C$4))</f>
        <v/>
      </c>
      <c r="O33" s="31">
        <f>IF($A33="","",IFERROR(IF($N33=0,"",SUMIFS('Operação'!$I$5:$I$124,'Operação'!$C$5:$C$124,$A33,'Operação'!$J$5:$J$124,'Parâmetros'!$C$4)/$N33),""))</f>
        <v/>
      </c>
      <c r="P33" s="35">
        <f>IF(OR($A33="",$E33="",$O33="",$N33&lt;'Parâmetros'!$F$8),"",IFERROR(IF($O33&lt;=0,"",$E33/$O33),""))</f>
        <v/>
      </c>
      <c r="Q33" s="31">
        <f>IF(OR($A33="",$E33=""),"",IF($N33&gt;='Parâmetros'!$F$8,IF($O33="","",$O33*'Parâmetros'!$F$6-$E33),IF($L33="","",$L33*'Parâmetros'!$F$6-$E33)))</f>
        <v/>
      </c>
      <c r="R33" s="21">
        <f>IF($A33="","",IF($D33&lt;&gt;'Parâmetros'!$A$4,"Conferir status",IF($N33&gt;='Parâmetros'!$F$8,IF($O33="","Conferir dados realizados",IF($O33&lt;=0,"Margem realizada insuficiente",IF($P33&lt;='Parâmetros'!$F$4,"Retorno realizado dentro da meta","Retorno realizado acima da meta"))),IF($L33="","Conferir premissas",IF($L33&lt;=0,"Margem estimada insuficiente",IF($M33&lt;='Parâmetros'!$F$4,"Estimativa dentro da meta","Estimativa acima da meta"))))))</f>
        <v/>
      </c>
      <c r="S33" s="14" t="n"/>
      <c r="U33">
        <f>""</f>
        <v/>
      </c>
    </row>
    <row r="34">
      <c r="A34" s="14" t="n"/>
      <c r="B34" s="14" t="n"/>
      <c r="C34" s="15" t="n"/>
      <c r="D34" s="16" t="n"/>
      <c r="E34" s="34" t="n"/>
      <c r="F34" s="18" t="n"/>
      <c r="G34" s="34" t="n"/>
      <c r="H34" s="34" t="n"/>
      <c r="I34" s="34" t="n"/>
      <c r="J34" s="30">
        <f>IF(OR($A34="",$F34="",$G34=""),"",$F34*$G34)</f>
        <v/>
      </c>
      <c r="K34" s="30">
        <f>IF(OR($A34="",$F34="",$H34="",$I34=""),"",($F34*$H34+$I34)*(1+'Parâmetros'!$F$5))</f>
        <v/>
      </c>
      <c r="L34" s="30">
        <f>IF(OR($J34="",$K34=""),"",$J34-$K34)</f>
        <v/>
      </c>
      <c r="M34" s="36">
        <f>IF(OR($A34="",$E34="",$L34=""),"",IFERROR(IF($L34&lt;=0,"",$E34/$L34),""))</f>
        <v/>
      </c>
      <c r="N34" s="23">
        <f>IF($A34="","",COUNTIFS('Operação'!$C$5:$C$124,$A34,'Operação'!$J$5:$J$124,'Parâmetros'!$C$4))</f>
        <v/>
      </c>
      <c r="O34" s="30">
        <f>IF($A34="","",IFERROR(IF($N34=0,"",SUMIFS('Operação'!$I$5:$I$124,'Operação'!$C$5:$C$124,$A34,'Operação'!$J$5:$J$124,'Parâmetros'!$C$4)/$N34),""))</f>
        <v/>
      </c>
      <c r="P34" s="36">
        <f>IF(OR($A34="",$E34="",$O34="",$N34&lt;'Parâmetros'!$F$8),"",IFERROR(IF($O34&lt;=0,"",$E34/$O34),""))</f>
        <v/>
      </c>
      <c r="Q34" s="30">
        <f>IF(OR($A34="",$E34=""),"",IF($N34&gt;='Parâmetros'!$F$8,IF($O34="","",$O34*'Parâmetros'!$F$6-$E34),IF($L34="","",$L34*'Parâmetros'!$F$6-$E34)))</f>
        <v/>
      </c>
      <c r="R34" s="24">
        <f>IF($A34="","",IF($D34&lt;&gt;'Parâmetros'!$A$4,"Conferir status",IF($N34&gt;='Parâmetros'!$F$8,IF($O34="","Conferir dados realizados",IF($O34&lt;=0,"Margem realizada insuficiente",IF($P34&lt;='Parâmetros'!$F$4,"Retorno realizado dentro da meta","Retorno realizado acima da meta"))),IF($L34="","Conferir premissas",IF($L34&lt;=0,"Margem estimada insuficiente",IF($M34&lt;='Parâmetros'!$F$4,"Estimativa dentro da meta","Estimativa acima da meta"))))))</f>
        <v/>
      </c>
      <c r="S34" s="14" t="n"/>
      <c r="U34">
        <f>""</f>
        <v/>
      </c>
    </row>
    <row r="35">
      <c r="A35" s="14" t="n"/>
      <c r="B35" s="14" t="n"/>
      <c r="C35" s="15" t="n"/>
      <c r="D35" s="16" t="n"/>
      <c r="E35" s="34" t="n"/>
      <c r="F35" s="18" t="n"/>
      <c r="G35" s="34" t="n"/>
      <c r="H35" s="34" t="n"/>
      <c r="I35" s="34" t="n"/>
      <c r="J35" s="31">
        <f>IF(OR($A35="",$F35="",$G35=""),"",$F35*$G35)</f>
        <v/>
      </c>
      <c r="K35" s="31">
        <f>IF(OR($A35="",$F35="",$H35="",$I35=""),"",($F35*$H35+$I35)*(1+'Parâmetros'!$F$5))</f>
        <v/>
      </c>
      <c r="L35" s="31">
        <f>IF(OR($J35="",$K35=""),"",$J35-$K35)</f>
        <v/>
      </c>
      <c r="M35" s="35">
        <f>IF(OR($A35="",$E35="",$L35=""),"",IFERROR(IF($L35&lt;=0,"",$E35/$L35),""))</f>
        <v/>
      </c>
      <c r="N35" s="20">
        <f>IF($A35="","",COUNTIFS('Operação'!$C$5:$C$124,$A35,'Operação'!$J$5:$J$124,'Parâmetros'!$C$4))</f>
        <v/>
      </c>
      <c r="O35" s="31">
        <f>IF($A35="","",IFERROR(IF($N35=0,"",SUMIFS('Operação'!$I$5:$I$124,'Operação'!$C$5:$C$124,$A35,'Operação'!$J$5:$J$124,'Parâmetros'!$C$4)/$N35),""))</f>
        <v/>
      </c>
      <c r="P35" s="35">
        <f>IF(OR($A35="",$E35="",$O35="",$N35&lt;'Parâmetros'!$F$8),"",IFERROR(IF($O35&lt;=0,"",$E35/$O35),""))</f>
        <v/>
      </c>
      <c r="Q35" s="31">
        <f>IF(OR($A35="",$E35=""),"",IF($N35&gt;='Parâmetros'!$F$8,IF($O35="","",$O35*'Parâmetros'!$F$6-$E35),IF($L35="","",$L35*'Parâmetros'!$F$6-$E35)))</f>
        <v/>
      </c>
      <c r="R35" s="21">
        <f>IF($A35="","",IF($D35&lt;&gt;'Parâmetros'!$A$4,"Conferir status",IF($N35&gt;='Parâmetros'!$F$8,IF($O35="","Conferir dados realizados",IF($O35&lt;=0,"Margem realizada insuficiente",IF($P35&lt;='Parâmetros'!$F$4,"Retorno realizado dentro da meta","Retorno realizado acima da meta"))),IF($L35="","Conferir premissas",IF($L35&lt;=0,"Margem estimada insuficiente",IF($M35&lt;='Parâmetros'!$F$4,"Estimativa dentro da meta","Estimativa acima da meta"))))))</f>
        <v/>
      </c>
      <c r="S35" s="14" t="n"/>
      <c r="U35">
        <f>""</f>
        <v/>
      </c>
    </row>
    <row r="36">
      <c r="A36" s="14" t="n"/>
      <c r="B36" s="14" t="n"/>
      <c r="C36" s="15" t="n"/>
      <c r="D36" s="16" t="n"/>
      <c r="E36" s="34" t="n"/>
      <c r="F36" s="18" t="n"/>
      <c r="G36" s="34" t="n"/>
      <c r="H36" s="34" t="n"/>
      <c r="I36" s="34" t="n"/>
      <c r="J36" s="30">
        <f>IF(OR($A36="",$F36="",$G36=""),"",$F36*$G36)</f>
        <v/>
      </c>
      <c r="K36" s="30">
        <f>IF(OR($A36="",$F36="",$H36="",$I36=""),"",($F36*$H36+$I36)*(1+'Parâmetros'!$F$5))</f>
        <v/>
      </c>
      <c r="L36" s="30">
        <f>IF(OR($J36="",$K36=""),"",$J36-$K36)</f>
        <v/>
      </c>
      <c r="M36" s="36">
        <f>IF(OR($A36="",$E36="",$L36=""),"",IFERROR(IF($L36&lt;=0,"",$E36/$L36),""))</f>
        <v/>
      </c>
      <c r="N36" s="23">
        <f>IF($A36="","",COUNTIFS('Operação'!$C$5:$C$124,$A36,'Operação'!$J$5:$J$124,'Parâmetros'!$C$4))</f>
        <v/>
      </c>
      <c r="O36" s="30">
        <f>IF($A36="","",IFERROR(IF($N36=0,"",SUMIFS('Operação'!$I$5:$I$124,'Operação'!$C$5:$C$124,$A36,'Operação'!$J$5:$J$124,'Parâmetros'!$C$4)/$N36),""))</f>
        <v/>
      </c>
      <c r="P36" s="36">
        <f>IF(OR($A36="",$E36="",$O36="",$N36&lt;'Parâmetros'!$F$8),"",IFERROR(IF($O36&lt;=0,"",$E36/$O36),""))</f>
        <v/>
      </c>
      <c r="Q36" s="30">
        <f>IF(OR($A36="",$E36=""),"",IF($N36&gt;='Parâmetros'!$F$8,IF($O36="","",$O36*'Parâmetros'!$F$6-$E36),IF($L36="","",$L36*'Parâmetros'!$F$6-$E36)))</f>
        <v/>
      </c>
      <c r="R36" s="24">
        <f>IF($A36="","",IF($D36&lt;&gt;'Parâmetros'!$A$4,"Conferir status",IF($N36&gt;='Parâmetros'!$F$8,IF($O36="","Conferir dados realizados",IF($O36&lt;=0,"Margem realizada insuficiente",IF($P36&lt;='Parâmetros'!$F$4,"Retorno realizado dentro da meta","Retorno realizado acima da meta"))),IF($L36="","Conferir premissas",IF($L36&lt;=0,"Margem estimada insuficiente",IF($M36&lt;='Parâmetros'!$F$4,"Estimativa dentro da meta","Estimativa acima da meta"))))))</f>
        <v/>
      </c>
      <c r="S36" s="14" t="n"/>
      <c r="U36">
        <f>""</f>
        <v/>
      </c>
    </row>
    <row r="37">
      <c r="A37" s="14" t="n"/>
      <c r="B37" s="14" t="n"/>
      <c r="C37" s="15" t="n"/>
      <c r="D37" s="16" t="n"/>
      <c r="E37" s="34" t="n"/>
      <c r="F37" s="18" t="n"/>
      <c r="G37" s="34" t="n"/>
      <c r="H37" s="34" t="n"/>
      <c r="I37" s="34" t="n"/>
      <c r="J37" s="31">
        <f>IF(OR($A37="",$F37="",$G37=""),"",$F37*$G37)</f>
        <v/>
      </c>
      <c r="K37" s="31">
        <f>IF(OR($A37="",$F37="",$H37="",$I37=""),"",($F37*$H37+$I37)*(1+'Parâmetros'!$F$5))</f>
        <v/>
      </c>
      <c r="L37" s="31">
        <f>IF(OR($J37="",$K37=""),"",$J37-$K37)</f>
        <v/>
      </c>
      <c r="M37" s="35">
        <f>IF(OR($A37="",$E37="",$L37=""),"",IFERROR(IF($L37&lt;=0,"",$E37/$L37),""))</f>
        <v/>
      </c>
      <c r="N37" s="20">
        <f>IF($A37="","",COUNTIFS('Operação'!$C$5:$C$124,$A37,'Operação'!$J$5:$J$124,'Parâmetros'!$C$4))</f>
        <v/>
      </c>
      <c r="O37" s="31">
        <f>IF($A37="","",IFERROR(IF($N37=0,"",SUMIFS('Operação'!$I$5:$I$124,'Operação'!$C$5:$C$124,$A37,'Operação'!$J$5:$J$124,'Parâmetros'!$C$4)/$N37),""))</f>
        <v/>
      </c>
      <c r="P37" s="35">
        <f>IF(OR($A37="",$E37="",$O37="",$N37&lt;'Parâmetros'!$F$8),"",IFERROR(IF($O37&lt;=0,"",$E37/$O37),""))</f>
        <v/>
      </c>
      <c r="Q37" s="31">
        <f>IF(OR($A37="",$E37=""),"",IF($N37&gt;='Parâmetros'!$F$8,IF($O37="","",$O37*'Parâmetros'!$F$6-$E37),IF($L37="","",$L37*'Parâmetros'!$F$6-$E37)))</f>
        <v/>
      </c>
      <c r="R37" s="21">
        <f>IF($A37="","",IF($D37&lt;&gt;'Parâmetros'!$A$4,"Conferir status",IF($N37&gt;='Parâmetros'!$F$8,IF($O37="","Conferir dados realizados",IF($O37&lt;=0,"Margem realizada insuficiente",IF($P37&lt;='Parâmetros'!$F$4,"Retorno realizado dentro da meta","Retorno realizado acima da meta"))),IF($L37="","Conferir premissas",IF($L37&lt;=0,"Margem estimada insuficiente",IF($M37&lt;='Parâmetros'!$F$4,"Estimativa dentro da meta","Estimativa acima da meta"))))))</f>
        <v/>
      </c>
      <c r="S37" s="14" t="n"/>
      <c r="U37">
        <f>""</f>
        <v/>
      </c>
    </row>
    <row r="38">
      <c r="A38" s="14" t="n"/>
      <c r="B38" s="14" t="n"/>
      <c r="C38" s="15" t="n"/>
      <c r="D38" s="16" t="n"/>
      <c r="E38" s="34" t="n"/>
      <c r="F38" s="18" t="n"/>
      <c r="G38" s="34" t="n"/>
      <c r="H38" s="34" t="n"/>
      <c r="I38" s="34" t="n"/>
      <c r="J38" s="30">
        <f>IF(OR($A38="",$F38="",$G38=""),"",$F38*$G38)</f>
        <v/>
      </c>
      <c r="K38" s="30">
        <f>IF(OR($A38="",$F38="",$H38="",$I38=""),"",($F38*$H38+$I38)*(1+'Parâmetros'!$F$5))</f>
        <v/>
      </c>
      <c r="L38" s="30">
        <f>IF(OR($J38="",$K38=""),"",$J38-$K38)</f>
        <v/>
      </c>
      <c r="M38" s="36">
        <f>IF(OR($A38="",$E38="",$L38=""),"",IFERROR(IF($L38&lt;=0,"",$E38/$L38),""))</f>
        <v/>
      </c>
      <c r="N38" s="23">
        <f>IF($A38="","",COUNTIFS('Operação'!$C$5:$C$124,$A38,'Operação'!$J$5:$J$124,'Parâmetros'!$C$4))</f>
        <v/>
      </c>
      <c r="O38" s="30">
        <f>IF($A38="","",IFERROR(IF($N38=0,"",SUMIFS('Operação'!$I$5:$I$124,'Operação'!$C$5:$C$124,$A38,'Operação'!$J$5:$J$124,'Parâmetros'!$C$4)/$N38),""))</f>
        <v/>
      </c>
      <c r="P38" s="36">
        <f>IF(OR($A38="",$E38="",$O38="",$N38&lt;'Parâmetros'!$F$8),"",IFERROR(IF($O38&lt;=0,"",$E38/$O38),""))</f>
        <v/>
      </c>
      <c r="Q38" s="30">
        <f>IF(OR($A38="",$E38=""),"",IF($N38&gt;='Parâmetros'!$F$8,IF($O38="","",$O38*'Parâmetros'!$F$6-$E38),IF($L38="","",$L38*'Parâmetros'!$F$6-$E38)))</f>
        <v/>
      </c>
      <c r="R38" s="24">
        <f>IF($A38="","",IF($D38&lt;&gt;'Parâmetros'!$A$4,"Conferir status",IF($N38&gt;='Parâmetros'!$F$8,IF($O38="","Conferir dados realizados",IF($O38&lt;=0,"Margem realizada insuficiente",IF($P38&lt;='Parâmetros'!$F$4,"Retorno realizado dentro da meta","Retorno realizado acima da meta"))),IF($L38="","Conferir premissas",IF($L38&lt;=0,"Margem estimada insuficiente",IF($M38&lt;='Parâmetros'!$F$4,"Estimativa dentro da meta","Estimativa acima da meta"))))))</f>
        <v/>
      </c>
      <c r="S38" s="14" t="n"/>
      <c r="U38">
        <f>""</f>
        <v/>
      </c>
    </row>
    <row r="39">
      <c r="A39" s="14" t="n"/>
      <c r="B39" s="14" t="n"/>
      <c r="C39" s="15" t="n"/>
      <c r="D39" s="16" t="n"/>
      <c r="E39" s="34" t="n"/>
      <c r="F39" s="18" t="n"/>
      <c r="G39" s="34" t="n"/>
      <c r="H39" s="34" t="n"/>
      <c r="I39" s="34" t="n"/>
      <c r="J39" s="31">
        <f>IF(OR($A39="",$F39="",$G39=""),"",$F39*$G39)</f>
        <v/>
      </c>
      <c r="K39" s="31">
        <f>IF(OR($A39="",$F39="",$H39="",$I39=""),"",($F39*$H39+$I39)*(1+'Parâmetros'!$F$5))</f>
        <v/>
      </c>
      <c r="L39" s="31">
        <f>IF(OR($J39="",$K39=""),"",$J39-$K39)</f>
        <v/>
      </c>
      <c r="M39" s="35">
        <f>IF(OR($A39="",$E39="",$L39=""),"",IFERROR(IF($L39&lt;=0,"",$E39/$L39),""))</f>
        <v/>
      </c>
      <c r="N39" s="20">
        <f>IF($A39="","",COUNTIFS('Operação'!$C$5:$C$124,$A39,'Operação'!$J$5:$J$124,'Parâmetros'!$C$4))</f>
        <v/>
      </c>
      <c r="O39" s="31">
        <f>IF($A39="","",IFERROR(IF($N39=0,"",SUMIFS('Operação'!$I$5:$I$124,'Operação'!$C$5:$C$124,$A39,'Operação'!$J$5:$J$124,'Parâmetros'!$C$4)/$N39),""))</f>
        <v/>
      </c>
      <c r="P39" s="35">
        <f>IF(OR($A39="",$E39="",$O39="",$N39&lt;'Parâmetros'!$F$8),"",IFERROR(IF($O39&lt;=0,"",$E39/$O39),""))</f>
        <v/>
      </c>
      <c r="Q39" s="31">
        <f>IF(OR($A39="",$E39=""),"",IF($N39&gt;='Parâmetros'!$F$8,IF($O39="","",$O39*'Parâmetros'!$F$6-$E39),IF($L39="","",$L39*'Parâmetros'!$F$6-$E39)))</f>
        <v/>
      </c>
      <c r="R39" s="21">
        <f>IF($A39="","",IF($D39&lt;&gt;'Parâmetros'!$A$4,"Conferir status",IF($N39&gt;='Parâmetros'!$F$8,IF($O39="","Conferir dados realizados",IF($O39&lt;=0,"Margem realizada insuficiente",IF($P39&lt;='Parâmetros'!$F$4,"Retorno realizado dentro da meta","Retorno realizado acima da meta"))),IF($L39="","Conferir premissas",IF($L39&lt;=0,"Margem estimada insuficiente",IF($M39&lt;='Parâmetros'!$F$4,"Estimativa dentro da meta","Estimativa acima da meta"))))))</f>
        <v/>
      </c>
      <c r="S39" s="14" t="n"/>
      <c r="U39">
        <f>""</f>
        <v/>
      </c>
    </row>
    <row r="40">
      <c r="A40" s="14" t="n"/>
      <c r="B40" s="14" t="n"/>
      <c r="C40" s="15" t="n"/>
      <c r="D40" s="16" t="n"/>
      <c r="E40" s="34" t="n"/>
      <c r="F40" s="18" t="n"/>
      <c r="G40" s="34" t="n"/>
      <c r="H40" s="34" t="n"/>
      <c r="I40" s="34" t="n"/>
      <c r="J40" s="30">
        <f>IF(OR($A40="",$F40="",$G40=""),"",$F40*$G40)</f>
        <v/>
      </c>
      <c r="K40" s="30">
        <f>IF(OR($A40="",$F40="",$H40="",$I40=""),"",($F40*$H40+$I40)*(1+'Parâmetros'!$F$5))</f>
        <v/>
      </c>
      <c r="L40" s="30">
        <f>IF(OR($J40="",$K40=""),"",$J40-$K40)</f>
        <v/>
      </c>
      <c r="M40" s="36">
        <f>IF(OR($A40="",$E40="",$L40=""),"",IFERROR(IF($L40&lt;=0,"",$E40/$L40),""))</f>
        <v/>
      </c>
      <c r="N40" s="23">
        <f>IF($A40="","",COUNTIFS('Operação'!$C$5:$C$124,$A40,'Operação'!$J$5:$J$124,'Parâmetros'!$C$4))</f>
        <v/>
      </c>
      <c r="O40" s="30">
        <f>IF($A40="","",IFERROR(IF($N40=0,"",SUMIFS('Operação'!$I$5:$I$124,'Operação'!$C$5:$C$124,$A40,'Operação'!$J$5:$J$124,'Parâmetros'!$C$4)/$N40),""))</f>
        <v/>
      </c>
      <c r="P40" s="36">
        <f>IF(OR($A40="",$E40="",$O40="",$N40&lt;'Parâmetros'!$F$8),"",IFERROR(IF($O40&lt;=0,"",$E40/$O40),""))</f>
        <v/>
      </c>
      <c r="Q40" s="30">
        <f>IF(OR($A40="",$E40=""),"",IF($N40&gt;='Parâmetros'!$F$8,IF($O40="","",$O40*'Parâmetros'!$F$6-$E40),IF($L40="","",$L40*'Parâmetros'!$F$6-$E40)))</f>
        <v/>
      </c>
      <c r="R40" s="24">
        <f>IF($A40="","",IF($D40&lt;&gt;'Parâmetros'!$A$4,"Conferir status",IF($N40&gt;='Parâmetros'!$F$8,IF($O40="","Conferir dados realizados",IF($O40&lt;=0,"Margem realizada insuficiente",IF($P40&lt;='Parâmetros'!$F$4,"Retorno realizado dentro da meta","Retorno realizado acima da meta"))),IF($L40="","Conferir premissas",IF($L40&lt;=0,"Margem estimada insuficiente",IF($M40&lt;='Parâmetros'!$F$4,"Estimativa dentro da meta","Estimativa acima da meta"))))))</f>
        <v/>
      </c>
      <c r="S40" s="14" t="n"/>
      <c r="U40">
        <f>""</f>
        <v/>
      </c>
    </row>
    <row r="41">
      <c r="A41" s="14" t="n"/>
      <c r="B41" s="14" t="n"/>
      <c r="C41" s="15" t="n"/>
      <c r="D41" s="16" t="n"/>
      <c r="E41" s="34" t="n"/>
      <c r="F41" s="18" t="n"/>
      <c r="G41" s="34" t="n"/>
      <c r="H41" s="34" t="n"/>
      <c r="I41" s="34" t="n"/>
      <c r="J41" s="31">
        <f>IF(OR($A41="",$F41="",$G41=""),"",$F41*$G41)</f>
        <v/>
      </c>
      <c r="K41" s="31">
        <f>IF(OR($A41="",$F41="",$H41="",$I41=""),"",($F41*$H41+$I41)*(1+'Parâmetros'!$F$5))</f>
        <v/>
      </c>
      <c r="L41" s="31">
        <f>IF(OR($J41="",$K41=""),"",$J41-$K41)</f>
        <v/>
      </c>
      <c r="M41" s="35">
        <f>IF(OR($A41="",$E41="",$L41=""),"",IFERROR(IF($L41&lt;=0,"",$E41/$L41),""))</f>
        <v/>
      </c>
      <c r="N41" s="20">
        <f>IF($A41="","",COUNTIFS('Operação'!$C$5:$C$124,$A41,'Operação'!$J$5:$J$124,'Parâmetros'!$C$4))</f>
        <v/>
      </c>
      <c r="O41" s="31">
        <f>IF($A41="","",IFERROR(IF($N41=0,"",SUMIFS('Operação'!$I$5:$I$124,'Operação'!$C$5:$C$124,$A41,'Operação'!$J$5:$J$124,'Parâmetros'!$C$4)/$N41),""))</f>
        <v/>
      </c>
      <c r="P41" s="35">
        <f>IF(OR($A41="",$E41="",$O41="",$N41&lt;'Parâmetros'!$F$8),"",IFERROR(IF($O41&lt;=0,"",$E41/$O41),""))</f>
        <v/>
      </c>
      <c r="Q41" s="31">
        <f>IF(OR($A41="",$E41=""),"",IF($N41&gt;='Parâmetros'!$F$8,IF($O41="","",$O41*'Parâmetros'!$F$6-$E41),IF($L41="","",$L41*'Parâmetros'!$F$6-$E41)))</f>
        <v/>
      </c>
      <c r="R41" s="21">
        <f>IF($A41="","",IF($D41&lt;&gt;'Parâmetros'!$A$4,"Conferir status",IF($N41&gt;='Parâmetros'!$F$8,IF($O41="","Conferir dados realizados",IF($O41&lt;=0,"Margem realizada insuficiente",IF($P41&lt;='Parâmetros'!$F$4,"Retorno realizado dentro da meta","Retorno realizado acima da meta"))),IF($L41="","Conferir premissas",IF($L41&lt;=0,"Margem estimada insuficiente",IF($M41&lt;='Parâmetros'!$F$4,"Estimativa dentro da meta","Estimativa acima da meta"))))))</f>
        <v/>
      </c>
      <c r="S41" s="14" t="n"/>
      <c r="U41">
        <f>""</f>
        <v/>
      </c>
    </row>
    <row r="42">
      <c r="A42" s="14" t="n"/>
      <c r="B42" s="14" t="n"/>
      <c r="C42" s="15" t="n"/>
      <c r="D42" s="16" t="n"/>
      <c r="E42" s="34" t="n"/>
      <c r="F42" s="18" t="n"/>
      <c r="G42" s="34" t="n"/>
      <c r="H42" s="34" t="n"/>
      <c r="I42" s="34" t="n"/>
      <c r="J42" s="30">
        <f>IF(OR($A42="",$F42="",$G42=""),"",$F42*$G42)</f>
        <v/>
      </c>
      <c r="K42" s="30">
        <f>IF(OR($A42="",$F42="",$H42="",$I42=""),"",($F42*$H42+$I42)*(1+'Parâmetros'!$F$5))</f>
        <v/>
      </c>
      <c r="L42" s="30">
        <f>IF(OR($J42="",$K42=""),"",$J42-$K42)</f>
        <v/>
      </c>
      <c r="M42" s="36">
        <f>IF(OR($A42="",$E42="",$L42=""),"",IFERROR(IF($L42&lt;=0,"",$E42/$L42),""))</f>
        <v/>
      </c>
      <c r="N42" s="23">
        <f>IF($A42="","",COUNTIFS('Operação'!$C$5:$C$124,$A42,'Operação'!$J$5:$J$124,'Parâmetros'!$C$4))</f>
        <v/>
      </c>
      <c r="O42" s="30">
        <f>IF($A42="","",IFERROR(IF($N42=0,"",SUMIFS('Operação'!$I$5:$I$124,'Operação'!$C$5:$C$124,$A42,'Operação'!$J$5:$J$124,'Parâmetros'!$C$4)/$N42),""))</f>
        <v/>
      </c>
      <c r="P42" s="36">
        <f>IF(OR($A42="",$E42="",$O42="",$N42&lt;'Parâmetros'!$F$8),"",IFERROR(IF($O42&lt;=0,"",$E42/$O42),""))</f>
        <v/>
      </c>
      <c r="Q42" s="30">
        <f>IF(OR($A42="",$E42=""),"",IF($N42&gt;='Parâmetros'!$F$8,IF($O42="","",$O42*'Parâmetros'!$F$6-$E42),IF($L42="","",$L42*'Parâmetros'!$F$6-$E42)))</f>
        <v/>
      </c>
      <c r="R42" s="24">
        <f>IF($A42="","",IF($D42&lt;&gt;'Parâmetros'!$A$4,"Conferir status",IF($N42&gt;='Parâmetros'!$F$8,IF($O42="","Conferir dados realizados",IF($O42&lt;=0,"Margem realizada insuficiente",IF($P42&lt;='Parâmetros'!$F$4,"Retorno realizado dentro da meta","Retorno realizado acima da meta"))),IF($L42="","Conferir premissas",IF($L42&lt;=0,"Margem estimada insuficiente",IF($M42&lt;='Parâmetros'!$F$4,"Estimativa dentro da meta","Estimativa acima da meta"))))))</f>
        <v/>
      </c>
      <c r="S42" s="14" t="n"/>
      <c r="U42">
        <f>""</f>
        <v/>
      </c>
    </row>
    <row r="43">
      <c r="A43" s="14" t="n"/>
      <c r="B43" s="14" t="n"/>
      <c r="C43" s="15" t="n"/>
      <c r="D43" s="16" t="n"/>
      <c r="E43" s="34" t="n"/>
      <c r="F43" s="18" t="n"/>
      <c r="G43" s="34" t="n"/>
      <c r="H43" s="34" t="n"/>
      <c r="I43" s="34" t="n"/>
      <c r="J43" s="31">
        <f>IF(OR($A43="",$F43="",$G43=""),"",$F43*$G43)</f>
        <v/>
      </c>
      <c r="K43" s="31">
        <f>IF(OR($A43="",$F43="",$H43="",$I43=""),"",($F43*$H43+$I43)*(1+'Parâmetros'!$F$5))</f>
        <v/>
      </c>
      <c r="L43" s="31">
        <f>IF(OR($J43="",$K43=""),"",$J43-$K43)</f>
        <v/>
      </c>
      <c r="M43" s="35">
        <f>IF(OR($A43="",$E43="",$L43=""),"",IFERROR(IF($L43&lt;=0,"",$E43/$L43),""))</f>
        <v/>
      </c>
      <c r="N43" s="20">
        <f>IF($A43="","",COUNTIFS('Operação'!$C$5:$C$124,$A43,'Operação'!$J$5:$J$124,'Parâmetros'!$C$4))</f>
        <v/>
      </c>
      <c r="O43" s="31">
        <f>IF($A43="","",IFERROR(IF($N43=0,"",SUMIFS('Operação'!$I$5:$I$124,'Operação'!$C$5:$C$124,$A43,'Operação'!$J$5:$J$124,'Parâmetros'!$C$4)/$N43),""))</f>
        <v/>
      </c>
      <c r="P43" s="35">
        <f>IF(OR($A43="",$E43="",$O43="",$N43&lt;'Parâmetros'!$F$8),"",IFERROR(IF($O43&lt;=0,"",$E43/$O43),""))</f>
        <v/>
      </c>
      <c r="Q43" s="31">
        <f>IF(OR($A43="",$E43=""),"",IF($N43&gt;='Parâmetros'!$F$8,IF($O43="","",$O43*'Parâmetros'!$F$6-$E43),IF($L43="","",$L43*'Parâmetros'!$F$6-$E43)))</f>
        <v/>
      </c>
      <c r="R43" s="21">
        <f>IF($A43="","",IF($D43&lt;&gt;'Parâmetros'!$A$4,"Conferir status",IF($N43&gt;='Parâmetros'!$F$8,IF($O43="","Conferir dados realizados",IF($O43&lt;=0,"Margem realizada insuficiente",IF($P43&lt;='Parâmetros'!$F$4,"Retorno realizado dentro da meta","Retorno realizado acima da meta"))),IF($L43="","Conferir premissas",IF($L43&lt;=0,"Margem estimada insuficiente",IF($M43&lt;='Parâmetros'!$F$4,"Estimativa dentro da meta","Estimativa acima da meta"))))))</f>
        <v/>
      </c>
      <c r="S43" s="14" t="n"/>
      <c r="U43">
        <f>""</f>
        <v/>
      </c>
    </row>
    <row r="44">
      <c r="A44" s="14" t="n"/>
      <c r="B44" s="14" t="n"/>
      <c r="C44" s="15" t="n"/>
      <c r="D44" s="16" t="n"/>
      <c r="E44" s="34" t="n"/>
      <c r="F44" s="18" t="n"/>
      <c r="G44" s="34" t="n"/>
      <c r="H44" s="34" t="n"/>
      <c r="I44" s="34" t="n"/>
      <c r="J44" s="30">
        <f>IF(OR($A44="",$F44="",$G44=""),"",$F44*$G44)</f>
        <v/>
      </c>
      <c r="K44" s="30">
        <f>IF(OR($A44="",$F44="",$H44="",$I44=""),"",($F44*$H44+$I44)*(1+'Parâmetros'!$F$5))</f>
        <v/>
      </c>
      <c r="L44" s="30">
        <f>IF(OR($J44="",$K44=""),"",$J44-$K44)</f>
        <v/>
      </c>
      <c r="M44" s="36">
        <f>IF(OR($A44="",$E44="",$L44=""),"",IFERROR(IF($L44&lt;=0,"",$E44/$L44),""))</f>
        <v/>
      </c>
      <c r="N44" s="23">
        <f>IF($A44="","",COUNTIFS('Operação'!$C$5:$C$124,$A44,'Operação'!$J$5:$J$124,'Parâmetros'!$C$4))</f>
        <v/>
      </c>
      <c r="O44" s="30">
        <f>IF($A44="","",IFERROR(IF($N44=0,"",SUMIFS('Operação'!$I$5:$I$124,'Operação'!$C$5:$C$124,$A44,'Operação'!$J$5:$J$124,'Parâmetros'!$C$4)/$N44),""))</f>
        <v/>
      </c>
      <c r="P44" s="36">
        <f>IF(OR($A44="",$E44="",$O44="",$N44&lt;'Parâmetros'!$F$8),"",IFERROR(IF($O44&lt;=0,"",$E44/$O44),""))</f>
        <v/>
      </c>
      <c r="Q44" s="30">
        <f>IF(OR($A44="",$E44=""),"",IF($N44&gt;='Parâmetros'!$F$8,IF($O44="","",$O44*'Parâmetros'!$F$6-$E44),IF($L44="","",$L44*'Parâmetros'!$F$6-$E44)))</f>
        <v/>
      </c>
      <c r="R44" s="24">
        <f>IF($A44="","",IF($D44&lt;&gt;'Parâmetros'!$A$4,"Conferir status",IF($N44&gt;='Parâmetros'!$F$8,IF($O44="","Conferir dados realizados",IF($O44&lt;=0,"Margem realizada insuficiente",IF($P44&lt;='Parâmetros'!$F$4,"Retorno realizado dentro da meta","Retorno realizado acima da meta"))),IF($L44="","Conferir premissas",IF($L44&lt;=0,"Margem estimada insuficiente",IF($M44&lt;='Parâmetros'!$F$4,"Estimativa dentro da meta","Estimativa acima da meta"))))))</f>
        <v/>
      </c>
      <c r="S44" s="14" t="n"/>
      <c r="U44">
        <f>""</f>
        <v/>
      </c>
    </row>
    <row r="45">
      <c r="A45" s="14" t="n"/>
      <c r="B45" s="14" t="n"/>
      <c r="C45" s="15" t="n"/>
      <c r="D45" s="16" t="n"/>
      <c r="E45" s="34" t="n"/>
      <c r="F45" s="18" t="n"/>
      <c r="G45" s="34" t="n"/>
      <c r="H45" s="34" t="n"/>
      <c r="I45" s="34" t="n"/>
      <c r="J45" s="31">
        <f>IF(OR($A45="",$F45="",$G45=""),"",$F45*$G45)</f>
        <v/>
      </c>
      <c r="K45" s="31">
        <f>IF(OR($A45="",$F45="",$H45="",$I45=""),"",($F45*$H45+$I45)*(1+'Parâmetros'!$F$5))</f>
        <v/>
      </c>
      <c r="L45" s="31">
        <f>IF(OR($J45="",$K45=""),"",$J45-$K45)</f>
        <v/>
      </c>
      <c r="M45" s="35">
        <f>IF(OR($A45="",$E45="",$L45=""),"",IFERROR(IF($L45&lt;=0,"",$E45/$L45),""))</f>
        <v/>
      </c>
      <c r="N45" s="20">
        <f>IF($A45="","",COUNTIFS('Operação'!$C$5:$C$124,$A45,'Operação'!$J$5:$J$124,'Parâmetros'!$C$4))</f>
        <v/>
      </c>
      <c r="O45" s="31">
        <f>IF($A45="","",IFERROR(IF($N45=0,"",SUMIFS('Operação'!$I$5:$I$124,'Operação'!$C$5:$C$124,$A45,'Operação'!$J$5:$J$124,'Parâmetros'!$C$4)/$N45),""))</f>
        <v/>
      </c>
      <c r="P45" s="35">
        <f>IF(OR($A45="",$E45="",$O45="",$N45&lt;'Parâmetros'!$F$8),"",IFERROR(IF($O45&lt;=0,"",$E45/$O45),""))</f>
        <v/>
      </c>
      <c r="Q45" s="31">
        <f>IF(OR($A45="",$E45=""),"",IF($N45&gt;='Parâmetros'!$F$8,IF($O45="","",$O45*'Parâmetros'!$F$6-$E45),IF($L45="","",$L45*'Parâmetros'!$F$6-$E45)))</f>
        <v/>
      </c>
      <c r="R45" s="21">
        <f>IF($A45="","",IF($D45&lt;&gt;'Parâmetros'!$A$4,"Conferir status",IF($N45&gt;='Parâmetros'!$F$8,IF($O45="","Conferir dados realizados",IF($O45&lt;=0,"Margem realizada insuficiente",IF($P45&lt;='Parâmetros'!$F$4,"Retorno realizado dentro da meta","Retorno realizado acima da meta"))),IF($L45="","Conferir premissas",IF($L45&lt;=0,"Margem estimada insuficiente",IF($M45&lt;='Parâmetros'!$F$4,"Estimativa dentro da meta","Estimativa acima da meta"))))))</f>
        <v/>
      </c>
      <c r="S45" s="14" t="n"/>
      <c r="U45">
        <f>""</f>
        <v/>
      </c>
    </row>
    <row r="46">
      <c r="A46" s="14" t="n"/>
      <c r="B46" s="14" t="n"/>
      <c r="C46" s="15" t="n"/>
      <c r="D46" s="16" t="n"/>
      <c r="E46" s="34" t="n"/>
      <c r="F46" s="18" t="n"/>
      <c r="G46" s="34" t="n"/>
      <c r="H46" s="34" t="n"/>
      <c r="I46" s="34" t="n"/>
      <c r="J46" s="30">
        <f>IF(OR($A46="",$F46="",$G46=""),"",$F46*$G46)</f>
        <v/>
      </c>
      <c r="K46" s="30">
        <f>IF(OR($A46="",$F46="",$H46="",$I46=""),"",($F46*$H46+$I46)*(1+'Parâmetros'!$F$5))</f>
        <v/>
      </c>
      <c r="L46" s="30">
        <f>IF(OR($J46="",$K46=""),"",$J46-$K46)</f>
        <v/>
      </c>
      <c r="M46" s="36">
        <f>IF(OR($A46="",$E46="",$L46=""),"",IFERROR(IF($L46&lt;=0,"",$E46/$L46),""))</f>
        <v/>
      </c>
      <c r="N46" s="23">
        <f>IF($A46="","",COUNTIFS('Operação'!$C$5:$C$124,$A46,'Operação'!$J$5:$J$124,'Parâmetros'!$C$4))</f>
        <v/>
      </c>
      <c r="O46" s="30">
        <f>IF($A46="","",IFERROR(IF($N46=0,"",SUMIFS('Operação'!$I$5:$I$124,'Operação'!$C$5:$C$124,$A46,'Operação'!$J$5:$J$124,'Parâmetros'!$C$4)/$N46),""))</f>
        <v/>
      </c>
      <c r="P46" s="36">
        <f>IF(OR($A46="",$E46="",$O46="",$N46&lt;'Parâmetros'!$F$8),"",IFERROR(IF($O46&lt;=0,"",$E46/$O46),""))</f>
        <v/>
      </c>
      <c r="Q46" s="30">
        <f>IF(OR($A46="",$E46=""),"",IF($N46&gt;='Parâmetros'!$F$8,IF($O46="","",$O46*'Parâmetros'!$F$6-$E46),IF($L46="","",$L46*'Parâmetros'!$F$6-$E46)))</f>
        <v/>
      </c>
      <c r="R46" s="24">
        <f>IF($A46="","",IF($D46&lt;&gt;'Parâmetros'!$A$4,"Conferir status",IF($N46&gt;='Parâmetros'!$F$8,IF($O46="","Conferir dados realizados",IF($O46&lt;=0,"Margem realizada insuficiente",IF($P46&lt;='Parâmetros'!$F$4,"Retorno realizado dentro da meta","Retorno realizado acima da meta"))),IF($L46="","Conferir premissas",IF($L46&lt;=0,"Margem estimada insuficiente",IF($M46&lt;='Parâmetros'!$F$4,"Estimativa dentro da meta","Estimativa acima da meta"))))))</f>
        <v/>
      </c>
      <c r="S46" s="14" t="n"/>
      <c r="U46">
        <f>""</f>
        <v/>
      </c>
    </row>
    <row r="47">
      <c r="A47" s="14" t="n"/>
      <c r="B47" s="14" t="n"/>
      <c r="C47" s="15" t="n"/>
      <c r="D47" s="16" t="n"/>
      <c r="E47" s="34" t="n"/>
      <c r="F47" s="18" t="n"/>
      <c r="G47" s="34" t="n"/>
      <c r="H47" s="34" t="n"/>
      <c r="I47" s="34" t="n"/>
      <c r="J47" s="31">
        <f>IF(OR($A47="",$F47="",$G47=""),"",$F47*$G47)</f>
        <v/>
      </c>
      <c r="K47" s="31">
        <f>IF(OR($A47="",$F47="",$H47="",$I47=""),"",($F47*$H47+$I47)*(1+'Parâmetros'!$F$5))</f>
        <v/>
      </c>
      <c r="L47" s="31">
        <f>IF(OR($J47="",$K47=""),"",$J47-$K47)</f>
        <v/>
      </c>
      <c r="M47" s="35">
        <f>IF(OR($A47="",$E47="",$L47=""),"",IFERROR(IF($L47&lt;=0,"",$E47/$L47),""))</f>
        <v/>
      </c>
      <c r="N47" s="20">
        <f>IF($A47="","",COUNTIFS('Operação'!$C$5:$C$124,$A47,'Operação'!$J$5:$J$124,'Parâmetros'!$C$4))</f>
        <v/>
      </c>
      <c r="O47" s="31">
        <f>IF($A47="","",IFERROR(IF($N47=0,"",SUMIFS('Operação'!$I$5:$I$124,'Operação'!$C$5:$C$124,$A47,'Operação'!$J$5:$J$124,'Parâmetros'!$C$4)/$N47),""))</f>
        <v/>
      </c>
      <c r="P47" s="35">
        <f>IF(OR($A47="",$E47="",$O47="",$N47&lt;'Parâmetros'!$F$8),"",IFERROR(IF($O47&lt;=0,"",$E47/$O47),""))</f>
        <v/>
      </c>
      <c r="Q47" s="31">
        <f>IF(OR($A47="",$E47=""),"",IF($N47&gt;='Parâmetros'!$F$8,IF($O47="","",$O47*'Parâmetros'!$F$6-$E47),IF($L47="","",$L47*'Parâmetros'!$F$6-$E47)))</f>
        <v/>
      </c>
      <c r="R47" s="21">
        <f>IF($A47="","",IF($D47&lt;&gt;'Parâmetros'!$A$4,"Conferir status",IF($N47&gt;='Parâmetros'!$F$8,IF($O47="","Conferir dados realizados",IF($O47&lt;=0,"Margem realizada insuficiente",IF($P47&lt;='Parâmetros'!$F$4,"Retorno realizado dentro da meta","Retorno realizado acima da meta"))),IF($L47="","Conferir premissas",IF($L47&lt;=0,"Margem estimada insuficiente",IF($M47&lt;='Parâmetros'!$F$4,"Estimativa dentro da meta","Estimativa acima da meta"))))))</f>
        <v/>
      </c>
      <c r="S47" s="14" t="n"/>
      <c r="U47">
        <f>""</f>
        <v/>
      </c>
    </row>
    <row r="48">
      <c r="A48" s="14" t="n"/>
      <c r="B48" s="14" t="n"/>
      <c r="C48" s="15" t="n"/>
      <c r="D48" s="16" t="n"/>
      <c r="E48" s="34" t="n"/>
      <c r="F48" s="18" t="n"/>
      <c r="G48" s="34" t="n"/>
      <c r="H48" s="34" t="n"/>
      <c r="I48" s="34" t="n"/>
      <c r="J48" s="30">
        <f>IF(OR($A48="",$F48="",$G48=""),"",$F48*$G48)</f>
        <v/>
      </c>
      <c r="K48" s="30">
        <f>IF(OR($A48="",$F48="",$H48="",$I48=""),"",($F48*$H48+$I48)*(1+'Parâmetros'!$F$5))</f>
        <v/>
      </c>
      <c r="L48" s="30">
        <f>IF(OR($J48="",$K48=""),"",$J48-$K48)</f>
        <v/>
      </c>
      <c r="M48" s="36">
        <f>IF(OR($A48="",$E48="",$L48=""),"",IFERROR(IF($L48&lt;=0,"",$E48/$L48),""))</f>
        <v/>
      </c>
      <c r="N48" s="23">
        <f>IF($A48="","",COUNTIFS('Operação'!$C$5:$C$124,$A48,'Operação'!$J$5:$J$124,'Parâmetros'!$C$4))</f>
        <v/>
      </c>
      <c r="O48" s="30">
        <f>IF($A48="","",IFERROR(IF($N48=0,"",SUMIFS('Operação'!$I$5:$I$124,'Operação'!$C$5:$C$124,$A48,'Operação'!$J$5:$J$124,'Parâmetros'!$C$4)/$N48),""))</f>
        <v/>
      </c>
      <c r="P48" s="36">
        <f>IF(OR($A48="",$E48="",$O48="",$N48&lt;'Parâmetros'!$F$8),"",IFERROR(IF($O48&lt;=0,"",$E48/$O48),""))</f>
        <v/>
      </c>
      <c r="Q48" s="30">
        <f>IF(OR($A48="",$E48=""),"",IF($N48&gt;='Parâmetros'!$F$8,IF($O48="","",$O48*'Parâmetros'!$F$6-$E48),IF($L48="","",$L48*'Parâmetros'!$F$6-$E48)))</f>
        <v/>
      </c>
      <c r="R48" s="24">
        <f>IF($A48="","",IF($D48&lt;&gt;'Parâmetros'!$A$4,"Conferir status",IF($N48&gt;='Parâmetros'!$F$8,IF($O48="","Conferir dados realizados",IF($O48&lt;=0,"Margem realizada insuficiente",IF($P48&lt;='Parâmetros'!$F$4,"Retorno realizado dentro da meta","Retorno realizado acima da meta"))),IF($L48="","Conferir premissas",IF($L48&lt;=0,"Margem estimada insuficiente",IF($M48&lt;='Parâmetros'!$F$4,"Estimativa dentro da meta","Estimativa acima da meta"))))))</f>
        <v/>
      </c>
      <c r="S48" s="14" t="n"/>
      <c r="U48">
        <f>""</f>
        <v/>
      </c>
    </row>
    <row r="49">
      <c r="A49" s="14" t="n"/>
      <c r="B49" s="14" t="n"/>
      <c r="C49" s="15" t="n"/>
      <c r="D49" s="16" t="n"/>
      <c r="E49" s="34" t="n"/>
      <c r="F49" s="18" t="n"/>
      <c r="G49" s="34" t="n"/>
      <c r="H49" s="34" t="n"/>
      <c r="I49" s="34" t="n"/>
      <c r="J49" s="31">
        <f>IF(OR($A49="",$F49="",$G49=""),"",$F49*$G49)</f>
        <v/>
      </c>
      <c r="K49" s="31">
        <f>IF(OR($A49="",$F49="",$H49="",$I49=""),"",($F49*$H49+$I49)*(1+'Parâmetros'!$F$5))</f>
        <v/>
      </c>
      <c r="L49" s="31">
        <f>IF(OR($J49="",$K49=""),"",$J49-$K49)</f>
        <v/>
      </c>
      <c r="M49" s="35">
        <f>IF(OR($A49="",$E49="",$L49=""),"",IFERROR(IF($L49&lt;=0,"",$E49/$L49),""))</f>
        <v/>
      </c>
      <c r="N49" s="20">
        <f>IF($A49="","",COUNTIFS('Operação'!$C$5:$C$124,$A49,'Operação'!$J$5:$J$124,'Parâmetros'!$C$4))</f>
        <v/>
      </c>
      <c r="O49" s="31">
        <f>IF($A49="","",IFERROR(IF($N49=0,"",SUMIFS('Operação'!$I$5:$I$124,'Operação'!$C$5:$C$124,$A49,'Operação'!$J$5:$J$124,'Parâmetros'!$C$4)/$N49),""))</f>
        <v/>
      </c>
      <c r="P49" s="35">
        <f>IF(OR($A49="",$E49="",$O49="",$N49&lt;'Parâmetros'!$F$8),"",IFERROR(IF($O49&lt;=0,"",$E49/$O49),""))</f>
        <v/>
      </c>
      <c r="Q49" s="31">
        <f>IF(OR($A49="",$E49=""),"",IF($N49&gt;='Parâmetros'!$F$8,IF($O49="","",$O49*'Parâmetros'!$F$6-$E49),IF($L49="","",$L49*'Parâmetros'!$F$6-$E49)))</f>
        <v/>
      </c>
      <c r="R49" s="21">
        <f>IF($A49="","",IF($D49&lt;&gt;'Parâmetros'!$A$4,"Conferir status",IF($N49&gt;='Parâmetros'!$F$8,IF($O49="","Conferir dados realizados",IF($O49&lt;=0,"Margem realizada insuficiente",IF($P49&lt;='Parâmetros'!$F$4,"Retorno realizado dentro da meta","Retorno realizado acima da meta"))),IF($L49="","Conferir premissas",IF($L49&lt;=0,"Margem estimada insuficiente",IF($M49&lt;='Parâmetros'!$F$4,"Estimativa dentro da meta","Estimativa acima da meta"))))))</f>
        <v/>
      </c>
      <c r="S49" s="14" t="n"/>
      <c r="U49">
        <f>""</f>
        <v/>
      </c>
    </row>
    <row r="50">
      <c r="A50" s="14" t="n"/>
      <c r="B50" s="14" t="n"/>
      <c r="C50" s="15" t="n"/>
      <c r="D50" s="16" t="n"/>
      <c r="E50" s="34" t="n"/>
      <c r="F50" s="18" t="n"/>
      <c r="G50" s="34" t="n"/>
      <c r="H50" s="34" t="n"/>
      <c r="I50" s="34" t="n"/>
      <c r="J50" s="30">
        <f>IF(OR($A50="",$F50="",$G50=""),"",$F50*$G50)</f>
        <v/>
      </c>
      <c r="K50" s="30">
        <f>IF(OR($A50="",$F50="",$H50="",$I50=""),"",($F50*$H50+$I50)*(1+'Parâmetros'!$F$5))</f>
        <v/>
      </c>
      <c r="L50" s="30">
        <f>IF(OR($J50="",$K50=""),"",$J50-$K50)</f>
        <v/>
      </c>
      <c r="M50" s="36">
        <f>IF(OR($A50="",$E50="",$L50=""),"",IFERROR(IF($L50&lt;=0,"",$E50/$L50),""))</f>
        <v/>
      </c>
      <c r="N50" s="23">
        <f>IF($A50="","",COUNTIFS('Operação'!$C$5:$C$124,$A50,'Operação'!$J$5:$J$124,'Parâmetros'!$C$4))</f>
        <v/>
      </c>
      <c r="O50" s="30">
        <f>IF($A50="","",IFERROR(IF($N50=0,"",SUMIFS('Operação'!$I$5:$I$124,'Operação'!$C$5:$C$124,$A50,'Operação'!$J$5:$J$124,'Parâmetros'!$C$4)/$N50),""))</f>
        <v/>
      </c>
      <c r="P50" s="36">
        <f>IF(OR($A50="",$E50="",$O50="",$N50&lt;'Parâmetros'!$F$8),"",IFERROR(IF($O50&lt;=0,"",$E50/$O50),""))</f>
        <v/>
      </c>
      <c r="Q50" s="30">
        <f>IF(OR($A50="",$E50=""),"",IF($N50&gt;='Parâmetros'!$F$8,IF($O50="","",$O50*'Parâmetros'!$F$6-$E50),IF($L50="","",$L50*'Parâmetros'!$F$6-$E50)))</f>
        <v/>
      </c>
      <c r="R50" s="24">
        <f>IF($A50="","",IF($D50&lt;&gt;'Parâmetros'!$A$4,"Conferir status",IF($N50&gt;='Parâmetros'!$F$8,IF($O50="","Conferir dados realizados",IF($O50&lt;=0,"Margem realizada insuficiente",IF($P50&lt;='Parâmetros'!$F$4,"Retorno realizado dentro da meta","Retorno realizado acima da meta"))),IF($L50="","Conferir premissas",IF($L50&lt;=0,"Margem estimada insuficiente",IF($M50&lt;='Parâmetros'!$F$4,"Estimativa dentro da meta","Estimativa acima da meta"))))))</f>
        <v/>
      </c>
      <c r="S50" s="14" t="n"/>
      <c r="U50">
        <f>""</f>
        <v/>
      </c>
    </row>
    <row r="51">
      <c r="A51" s="14" t="n"/>
      <c r="B51" s="14" t="n"/>
      <c r="C51" s="15" t="n"/>
      <c r="D51" s="16" t="n"/>
      <c r="E51" s="34" t="n"/>
      <c r="F51" s="18" t="n"/>
      <c r="G51" s="34" t="n"/>
      <c r="H51" s="34" t="n"/>
      <c r="I51" s="34" t="n"/>
      <c r="J51" s="31">
        <f>IF(OR($A51="",$F51="",$G51=""),"",$F51*$G51)</f>
        <v/>
      </c>
      <c r="K51" s="31">
        <f>IF(OR($A51="",$F51="",$H51="",$I51=""),"",($F51*$H51+$I51)*(1+'Parâmetros'!$F$5))</f>
        <v/>
      </c>
      <c r="L51" s="31">
        <f>IF(OR($J51="",$K51=""),"",$J51-$K51)</f>
        <v/>
      </c>
      <c r="M51" s="35">
        <f>IF(OR($A51="",$E51="",$L51=""),"",IFERROR(IF($L51&lt;=0,"",$E51/$L51),""))</f>
        <v/>
      </c>
      <c r="N51" s="20">
        <f>IF($A51="","",COUNTIFS('Operação'!$C$5:$C$124,$A51,'Operação'!$J$5:$J$124,'Parâmetros'!$C$4))</f>
        <v/>
      </c>
      <c r="O51" s="31">
        <f>IF($A51="","",IFERROR(IF($N51=0,"",SUMIFS('Operação'!$I$5:$I$124,'Operação'!$C$5:$C$124,$A51,'Operação'!$J$5:$J$124,'Parâmetros'!$C$4)/$N51),""))</f>
        <v/>
      </c>
      <c r="P51" s="35">
        <f>IF(OR($A51="",$E51="",$O51="",$N51&lt;'Parâmetros'!$F$8),"",IFERROR(IF($O51&lt;=0,"",$E51/$O51),""))</f>
        <v/>
      </c>
      <c r="Q51" s="31">
        <f>IF(OR($A51="",$E51=""),"",IF($N51&gt;='Parâmetros'!$F$8,IF($O51="","",$O51*'Parâmetros'!$F$6-$E51),IF($L51="","",$L51*'Parâmetros'!$F$6-$E51)))</f>
        <v/>
      </c>
      <c r="R51" s="21">
        <f>IF($A51="","",IF($D51&lt;&gt;'Parâmetros'!$A$4,"Conferir status",IF($N51&gt;='Parâmetros'!$F$8,IF($O51="","Conferir dados realizados",IF($O51&lt;=0,"Margem realizada insuficiente",IF($P51&lt;='Parâmetros'!$F$4,"Retorno realizado dentro da meta","Retorno realizado acima da meta"))),IF($L51="","Conferir premissas",IF($L51&lt;=0,"Margem estimada insuficiente",IF($M51&lt;='Parâmetros'!$F$4,"Estimativa dentro da meta","Estimativa acima da meta"))))))</f>
        <v/>
      </c>
      <c r="S51" s="14" t="n"/>
      <c r="U51">
        <f>""</f>
        <v/>
      </c>
    </row>
    <row r="52">
      <c r="A52" s="14" t="n"/>
      <c r="B52" s="14" t="n"/>
      <c r="C52" s="15" t="n"/>
      <c r="D52" s="16" t="n"/>
      <c r="E52" s="34" t="n"/>
      <c r="F52" s="18" t="n"/>
      <c r="G52" s="34" t="n"/>
      <c r="H52" s="34" t="n"/>
      <c r="I52" s="34" t="n"/>
      <c r="J52" s="30">
        <f>IF(OR($A52="",$F52="",$G52=""),"",$F52*$G52)</f>
        <v/>
      </c>
      <c r="K52" s="30">
        <f>IF(OR($A52="",$F52="",$H52="",$I52=""),"",($F52*$H52+$I52)*(1+'Parâmetros'!$F$5))</f>
        <v/>
      </c>
      <c r="L52" s="30">
        <f>IF(OR($J52="",$K52=""),"",$J52-$K52)</f>
        <v/>
      </c>
      <c r="M52" s="36">
        <f>IF(OR($A52="",$E52="",$L52=""),"",IFERROR(IF($L52&lt;=0,"",$E52/$L52),""))</f>
        <v/>
      </c>
      <c r="N52" s="23">
        <f>IF($A52="","",COUNTIFS('Operação'!$C$5:$C$124,$A52,'Operação'!$J$5:$J$124,'Parâmetros'!$C$4))</f>
        <v/>
      </c>
      <c r="O52" s="30">
        <f>IF($A52="","",IFERROR(IF($N52=0,"",SUMIFS('Operação'!$I$5:$I$124,'Operação'!$C$5:$C$124,$A52,'Operação'!$J$5:$J$124,'Parâmetros'!$C$4)/$N52),""))</f>
        <v/>
      </c>
      <c r="P52" s="36">
        <f>IF(OR($A52="",$E52="",$O52="",$N52&lt;'Parâmetros'!$F$8),"",IFERROR(IF($O52&lt;=0,"",$E52/$O52),""))</f>
        <v/>
      </c>
      <c r="Q52" s="30">
        <f>IF(OR($A52="",$E52=""),"",IF($N52&gt;='Parâmetros'!$F$8,IF($O52="","",$O52*'Parâmetros'!$F$6-$E52),IF($L52="","",$L52*'Parâmetros'!$F$6-$E52)))</f>
        <v/>
      </c>
      <c r="R52" s="24">
        <f>IF($A52="","",IF($D52&lt;&gt;'Parâmetros'!$A$4,"Conferir status",IF($N52&gt;='Parâmetros'!$F$8,IF($O52="","Conferir dados realizados",IF($O52&lt;=0,"Margem realizada insuficiente",IF($P52&lt;='Parâmetros'!$F$4,"Retorno realizado dentro da meta","Retorno realizado acima da meta"))),IF($L52="","Conferir premissas",IF($L52&lt;=0,"Margem estimada insuficiente",IF($M52&lt;='Parâmetros'!$F$4,"Estimativa dentro da meta","Estimativa acima da meta"))))))</f>
        <v/>
      </c>
      <c r="S52" s="14" t="n"/>
      <c r="U52">
        <f>""</f>
        <v/>
      </c>
    </row>
    <row r="53">
      <c r="A53" s="14" t="n"/>
      <c r="B53" s="14" t="n"/>
      <c r="C53" s="15" t="n"/>
      <c r="D53" s="16" t="n"/>
      <c r="E53" s="34" t="n"/>
      <c r="F53" s="18" t="n"/>
      <c r="G53" s="34" t="n"/>
      <c r="H53" s="34" t="n"/>
      <c r="I53" s="34" t="n"/>
      <c r="J53" s="31">
        <f>IF(OR($A53="",$F53="",$G53=""),"",$F53*$G53)</f>
        <v/>
      </c>
      <c r="K53" s="31">
        <f>IF(OR($A53="",$F53="",$H53="",$I53=""),"",($F53*$H53+$I53)*(1+'Parâmetros'!$F$5))</f>
        <v/>
      </c>
      <c r="L53" s="31">
        <f>IF(OR($J53="",$K53=""),"",$J53-$K53)</f>
        <v/>
      </c>
      <c r="M53" s="35">
        <f>IF(OR($A53="",$E53="",$L53=""),"",IFERROR(IF($L53&lt;=0,"",$E53/$L53),""))</f>
        <v/>
      </c>
      <c r="N53" s="20">
        <f>IF($A53="","",COUNTIFS('Operação'!$C$5:$C$124,$A53,'Operação'!$J$5:$J$124,'Parâmetros'!$C$4))</f>
        <v/>
      </c>
      <c r="O53" s="31">
        <f>IF($A53="","",IFERROR(IF($N53=0,"",SUMIFS('Operação'!$I$5:$I$124,'Operação'!$C$5:$C$124,$A53,'Operação'!$J$5:$J$124,'Parâmetros'!$C$4)/$N53),""))</f>
        <v/>
      </c>
      <c r="P53" s="35">
        <f>IF(OR($A53="",$E53="",$O53="",$N53&lt;'Parâmetros'!$F$8),"",IFERROR(IF($O53&lt;=0,"",$E53/$O53),""))</f>
        <v/>
      </c>
      <c r="Q53" s="31">
        <f>IF(OR($A53="",$E53=""),"",IF($N53&gt;='Parâmetros'!$F$8,IF($O53="","",$O53*'Parâmetros'!$F$6-$E53),IF($L53="","",$L53*'Parâmetros'!$F$6-$E53)))</f>
        <v/>
      </c>
      <c r="R53" s="21">
        <f>IF($A53="","",IF($D53&lt;&gt;'Parâmetros'!$A$4,"Conferir status",IF($N53&gt;='Parâmetros'!$F$8,IF($O53="","Conferir dados realizados",IF($O53&lt;=0,"Margem realizada insuficiente",IF($P53&lt;='Parâmetros'!$F$4,"Retorno realizado dentro da meta","Retorno realizado acima da meta"))),IF($L53="","Conferir premissas",IF($L53&lt;=0,"Margem estimada insuficiente",IF($M53&lt;='Parâmetros'!$F$4,"Estimativa dentro da meta","Estimativa acima da meta"))))))</f>
        <v/>
      </c>
      <c r="S53" s="14" t="n"/>
      <c r="U53">
        <f>""</f>
        <v/>
      </c>
    </row>
    <row r="54">
      <c r="A54" s="14" t="n"/>
      <c r="B54" s="14" t="n"/>
      <c r="C54" s="15" t="n"/>
      <c r="D54" s="16" t="n"/>
      <c r="E54" s="34" t="n"/>
      <c r="F54" s="18" t="n"/>
      <c r="G54" s="34" t="n"/>
      <c r="H54" s="34" t="n"/>
      <c r="I54" s="34" t="n"/>
      <c r="J54" s="30">
        <f>IF(OR($A54="",$F54="",$G54=""),"",$F54*$G54)</f>
        <v/>
      </c>
      <c r="K54" s="30">
        <f>IF(OR($A54="",$F54="",$H54="",$I54=""),"",($F54*$H54+$I54)*(1+'Parâmetros'!$F$5))</f>
        <v/>
      </c>
      <c r="L54" s="30">
        <f>IF(OR($J54="",$K54=""),"",$J54-$K54)</f>
        <v/>
      </c>
      <c r="M54" s="36">
        <f>IF(OR($A54="",$E54="",$L54=""),"",IFERROR(IF($L54&lt;=0,"",$E54/$L54),""))</f>
        <v/>
      </c>
      <c r="N54" s="23">
        <f>IF($A54="","",COUNTIFS('Operação'!$C$5:$C$124,$A54,'Operação'!$J$5:$J$124,'Parâmetros'!$C$4))</f>
        <v/>
      </c>
      <c r="O54" s="30">
        <f>IF($A54="","",IFERROR(IF($N54=0,"",SUMIFS('Operação'!$I$5:$I$124,'Operação'!$C$5:$C$124,$A54,'Operação'!$J$5:$J$124,'Parâmetros'!$C$4)/$N54),""))</f>
        <v/>
      </c>
      <c r="P54" s="36">
        <f>IF(OR($A54="",$E54="",$O54="",$N54&lt;'Parâmetros'!$F$8),"",IFERROR(IF($O54&lt;=0,"",$E54/$O54),""))</f>
        <v/>
      </c>
      <c r="Q54" s="30">
        <f>IF(OR($A54="",$E54=""),"",IF($N54&gt;='Parâmetros'!$F$8,IF($O54="","",$O54*'Parâmetros'!$F$6-$E54),IF($L54="","",$L54*'Parâmetros'!$F$6-$E54)))</f>
        <v/>
      </c>
      <c r="R54" s="24">
        <f>IF($A54="","",IF($D54&lt;&gt;'Parâmetros'!$A$4,"Conferir status",IF($N54&gt;='Parâmetros'!$F$8,IF($O54="","Conferir dados realizados",IF($O54&lt;=0,"Margem realizada insuficiente",IF($P54&lt;='Parâmetros'!$F$4,"Retorno realizado dentro da meta","Retorno realizado acima da meta"))),IF($L54="","Conferir premissas",IF($L54&lt;=0,"Margem estimada insuficiente",IF($M54&lt;='Parâmetros'!$F$4,"Estimativa dentro da meta","Estimativa acima da meta"))))))</f>
        <v/>
      </c>
      <c r="S54" s="14" t="n"/>
      <c r="U54">
        <f>""</f>
        <v/>
      </c>
    </row>
    <row r="55">
      <c r="A55" s="14" t="n"/>
      <c r="B55" s="14" t="n"/>
      <c r="C55" s="15" t="n"/>
      <c r="D55" s="16" t="n"/>
      <c r="E55" s="34" t="n"/>
      <c r="F55" s="18" t="n"/>
      <c r="G55" s="34" t="n"/>
      <c r="H55" s="34" t="n"/>
      <c r="I55" s="34" t="n"/>
      <c r="J55" s="31">
        <f>IF(OR($A55="",$F55="",$G55=""),"",$F55*$G55)</f>
        <v/>
      </c>
      <c r="K55" s="31">
        <f>IF(OR($A55="",$F55="",$H55="",$I55=""),"",($F55*$H55+$I55)*(1+'Parâmetros'!$F$5))</f>
        <v/>
      </c>
      <c r="L55" s="31">
        <f>IF(OR($J55="",$K55=""),"",$J55-$K55)</f>
        <v/>
      </c>
      <c r="M55" s="35">
        <f>IF(OR($A55="",$E55="",$L55=""),"",IFERROR(IF($L55&lt;=0,"",$E55/$L55),""))</f>
        <v/>
      </c>
      <c r="N55" s="20">
        <f>IF($A55="","",COUNTIFS('Operação'!$C$5:$C$124,$A55,'Operação'!$J$5:$J$124,'Parâmetros'!$C$4))</f>
        <v/>
      </c>
      <c r="O55" s="31">
        <f>IF($A55="","",IFERROR(IF($N55=0,"",SUMIFS('Operação'!$I$5:$I$124,'Operação'!$C$5:$C$124,$A55,'Operação'!$J$5:$J$124,'Parâmetros'!$C$4)/$N55),""))</f>
        <v/>
      </c>
      <c r="P55" s="35">
        <f>IF(OR($A55="",$E55="",$O55="",$N55&lt;'Parâmetros'!$F$8),"",IFERROR(IF($O55&lt;=0,"",$E55/$O55),""))</f>
        <v/>
      </c>
      <c r="Q55" s="31">
        <f>IF(OR($A55="",$E55=""),"",IF($N55&gt;='Parâmetros'!$F$8,IF($O55="","",$O55*'Parâmetros'!$F$6-$E55),IF($L55="","",$L55*'Parâmetros'!$F$6-$E55)))</f>
        <v/>
      </c>
      <c r="R55" s="21">
        <f>IF($A55="","",IF($D55&lt;&gt;'Parâmetros'!$A$4,"Conferir status",IF($N55&gt;='Parâmetros'!$F$8,IF($O55="","Conferir dados realizados",IF($O55&lt;=0,"Margem realizada insuficiente",IF($P55&lt;='Parâmetros'!$F$4,"Retorno realizado dentro da meta","Retorno realizado acima da meta"))),IF($L55="","Conferir premissas",IF($L55&lt;=0,"Margem estimada insuficiente",IF($M55&lt;='Parâmetros'!$F$4,"Estimativa dentro da meta","Estimativa acima da meta"))))))</f>
        <v/>
      </c>
      <c r="S55" s="14" t="n"/>
      <c r="U55">
        <f>""</f>
        <v/>
      </c>
    </row>
    <row r="56">
      <c r="A56" s="14" t="n"/>
      <c r="B56" s="14" t="n"/>
      <c r="C56" s="15" t="n"/>
      <c r="D56" s="16" t="n"/>
      <c r="E56" s="34" t="n"/>
      <c r="F56" s="18" t="n"/>
      <c r="G56" s="34" t="n"/>
      <c r="H56" s="34" t="n"/>
      <c r="I56" s="34" t="n"/>
      <c r="J56" s="30">
        <f>IF(OR($A56="",$F56="",$G56=""),"",$F56*$G56)</f>
        <v/>
      </c>
      <c r="K56" s="30">
        <f>IF(OR($A56="",$F56="",$H56="",$I56=""),"",($F56*$H56+$I56)*(1+'Parâmetros'!$F$5))</f>
        <v/>
      </c>
      <c r="L56" s="30">
        <f>IF(OR($J56="",$K56=""),"",$J56-$K56)</f>
        <v/>
      </c>
      <c r="M56" s="36">
        <f>IF(OR($A56="",$E56="",$L56=""),"",IFERROR(IF($L56&lt;=0,"",$E56/$L56),""))</f>
        <v/>
      </c>
      <c r="N56" s="23">
        <f>IF($A56="","",COUNTIFS('Operação'!$C$5:$C$124,$A56,'Operação'!$J$5:$J$124,'Parâmetros'!$C$4))</f>
        <v/>
      </c>
      <c r="O56" s="30">
        <f>IF($A56="","",IFERROR(IF($N56=0,"",SUMIFS('Operação'!$I$5:$I$124,'Operação'!$C$5:$C$124,$A56,'Operação'!$J$5:$J$124,'Parâmetros'!$C$4)/$N56),""))</f>
        <v/>
      </c>
      <c r="P56" s="36">
        <f>IF(OR($A56="",$E56="",$O56="",$N56&lt;'Parâmetros'!$F$8),"",IFERROR(IF($O56&lt;=0,"",$E56/$O56),""))</f>
        <v/>
      </c>
      <c r="Q56" s="30">
        <f>IF(OR($A56="",$E56=""),"",IF($N56&gt;='Parâmetros'!$F$8,IF($O56="","",$O56*'Parâmetros'!$F$6-$E56),IF($L56="","",$L56*'Parâmetros'!$F$6-$E56)))</f>
        <v/>
      </c>
      <c r="R56" s="24">
        <f>IF($A56="","",IF($D56&lt;&gt;'Parâmetros'!$A$4,"Conferir status",IF($N56&gt;='Parâmetros'!$F$8,IF($O56="","Conferir dados realizados",IF($O56&lt;=0,"Margem realizada insuficiente",IF($P56&lt;='Parâmetros'!$F$4,"Retorno realizado dentro da meta","Retorno realizado acima da meta"))),IF($L56="","Conferir premissas",IF($L56&lt;=0,"Margem estimada insuficiente",IF($M56&lt;='Parâmetros'!$F$4,"Estimativa dentro da meta","Estimativa acima da meta"))))))</f>
        <v/>
      </c>
      <c r="S56" s="14" t="n"/>
      <c r="U56">
        <f>""</f>
        <v/>
      </c>
    </row>
    <row r="57">
      <c r="A57" s="14" t="n"/>
      <c r="B57" s="14" t="n"/>
      <c r="C57" s="15" t="n"/>
      <c r="D57" s="16" t="n"/>
      <c r="E57" s="34" t="n"/>
      <c r="F57" s="18" t="n"/>
      <c r="G57" s="34" t="n"/>
      <c r="H57" s="34" t="n"/>
      <c r="I57" s="34" t="n"/>
      <c r="J57" s="31">
        <f>IF(OR($A57="",$F57="",$G57=""),"",$F57*$G57)</f>
        <v/>
      </c>
      <c r="K57" s="31">
        <f>IF(OR($A57="",$F57="",$H57="",$I57=""),"",($F57*$H57+$I57)*(1+'Parâmetros'!$F$5))</f>
        <v/>
      </c>
      <c r="L57" s="31">
        <f>IF(OR($J57="",$K57=""),"",$J57-$K57)</f>
        <v/>
      </c>
      <c r="M57" s="35">
        <f>IF(OR($A57="",$E57="",$L57=""),"",IFERROR(IF($L57&lt;=0,"",$E57/$L57),""))</f>
        <v/>
      </c>
      <c r="N57" s="20">
        <f>IF($A57="","",COUNTIFS('Operação'!$C$5:$C$124,$A57,'Operação'!$J$5:$J$124,'Parâmetros'!$C$4))</f>
        <v/>
      </c>
      <c r="O57" s="31">
        <f>IF($A57="","",IFERROR(IF($N57=0,"",SUMIFS('Operação'!$I$5:$I$124,'Operação'!$C$5:$C$124,$A57,'Operação'!$J$5:$J$124,'Parâmetros'!$C$4)/$N57),""))</f>
        <v/>
      </c>
      <c r="P57" s="35">
        <f>IF(OR($A57="",$E57="",$O57="",$N57&lt;'Parâmetros'!$F$8),"",IFERROR(IF($O57&lt;=0,"",$E57/$O57),""))</f>
        <v/>
      </c>
      <c r="Q57" s="31">
        <f>IF(OR($A57="",$E57=""),"",IF($N57&gt;='Parâmetros'!$F$8,IF($O57="","",$O57*'Parâmetros'!$F$6-$E57),IF($L57="","",$L57*'Parâmetros'!$F$6-$E57)))</f>
        <v/>
      </c>
      <c r="R57" s="21">
        <f>IF($A57="","",IF($D57&lt;&gt;'Parâmetros'!$A$4,"Conferir status",IF($N57&gt;='Parâmetros'!$F$8,IF($O57="","Conferir dados realizados",IF($O57&lt;=0,"Margem realizada insuficiente",IF($P57&lt;='Parâmetros'!$F$4,"Retorno realizado dentro da meta","Retorno realizado acima da meta"))),IF($L57="","Conferir premissas",IF($L57&lt;=0,"Margem estimada insuficiente",IF($M57&lt;='Parâmetros'!$F$4,"Estimativa dentro da meta","Estimativa acima da meta"))))))</f>
        <v/>
      </c>
      <c r="S57" s="14" t="n"/>
      <c r="U57">
        <f>""</f>
        <v/>
      </c>
    </row>
    <row r="58">
      <c r="A58" s="14" t="n"/>
      <c r="B58" s="14" t="n"/>
      <c r="C58" s="15" t="n"/>
      <c r="D58" s="16" t="n"/>
      <c r="E58" s="34" t="n"/>
      <c r="F58" s="18" t="n"/>
      <c r="G58" s="34" t="n"/>
      <c r="H58" s="34" t="n"/>
      <c r="I58" s="34" t="n"/>
      <c r="J58" s="30">
        <f>IF(OR($A58="",$F58="",$G58=""),"",$F58*$G58)</f>
        <v/>
      </c>
      <c r="K58" s="30">
        <f>IF(OR($A58="",$F58="",$H58="",$I58=""),"",($F58*$H58+$I58)*(1+'Parâmetros'!$F$5))</f>
        <v/>
      </c>
      <c r="L58" s="30">
        <f>IF(OR($J58="",$K58=""),"",$J58-$K58)</f>
        <v/>
      </c>
      <c r="M58" s="36">
        <f>IF(OR($A58="",$E58="",$L58=""),"",IFERROR(IF($L58&lt;=0,"",$E58/$L58),""))</f>
        <v/>
      </c>
      <c r="N58" s="23">
        <f>IF($A58="","",COUNTIFS('Operação'!$C$5:$C$124,$A58,'Operação'!$J$5:$J$124,'Parâmetros'!$C$4))</f>
        <v/>
      </c>
      <c r="O58" s="30">
        <f>IF($A58="","",IFERROR(IF($N58=0,"",SUMIFS('Operação'!$I$5:$I$124,'Operação'!$C$5:$C$124,$A58,'Operação'!$J$5:$J$124,'Parâmetros'!$C$4)/$N58),""))</f>
        <v/>
      </c>
      <c r="P58" s="36">
        <f>IF(OR($A58="",$E58="",$O58="",$N58&lt;'Parâmetros'!$F$8),"",IFERROR(IF($O58&lt;=0,"",$E58/$O58),""))</f>
        <v/>
      </c>
      <c r="Q58" s="30">
        <f>IF(OR($A58="",$E58=""),"",IF($N58&gt;='Parâmetros'!$F$8,IF($O58="","",$O58*'Parâmetros'!$F$6-$E58),IF($L58="","",$L58*'Parâmetros'!$F$6-$E58)))</f>
        <v/>
      </c>
      <c r="R58" s="24">
        <f>IF($A58="","",IF($D58&lt;&gt;'Parâmetros'!$A$4,"Conferir status",IF($N58&gt;='Parâmetros'!$F$8,IF($O58="","Conferir dados realizados",IF($O58&lt;=0,"Margem realizada insuficiente",IF($P58&lt;='Parâmetros'!$F$4,"Retorno realizado dentro da meta","Retorno realizado acima da meta"))),IF($L58="","Conferir premissas",IF($L58&lt;=0,"Margem estimada insuficiente",IF($M58&lt;='Parâmetros'!$F$4,"Estimativa dentro da meta","Estimativa acima da meta"))))))</f>
        <v/>
      </c>
      <c r="S58" s="14" t="n"/>
      <c r="U58">
        <f>""</f>
        <v/>
      </c>
    </row>
    <row r="59">
      <c r="A59" s="14" t="n"/>
      <c r="B59" s="14" t="n"/>
      <c r="C59" s="15" t="n"/>
      <c r="D59" s="16" t="n"/>
      <c r="E59" s="34" t="n"/>
      <c r="F59" s="18" t="n"/>
      <c r="G59" s="34" t="n"/>
      <c r="H59" s="34" t="n"/>
      <c r="I59" s="34" t="n"/>
      <c r="J59" s="31">
        <f>IF(OR($A59="",$F59="",$G59=""),"",$F59*$G59)</f>
        <v/>
      </c>
      <c r="K59" s="31">
        <f>IF(OR($A59="",$F59="",$H59="",$I59=""),"",($F59*$H59+$I59)*(1+'Parâmetros'!$F$5))</f>
        <v/>
      </c>
      <c r="L59" s="31">
        <f>IF(OR($J59="",$K59=""),"",$J59-$K59)</f>
        <v/>
      </c>
      <c r="M59" s="35">
        <f>IF(OR($A59="",$E59="",$L59=""),"",IFERROR(IF($L59&lt;=0,"",$E59/$L59),""))</f>
        <v/>
      </c>
      <c r="N59" s="20">
        <f>IF($A59="","",COUNTIFS('Operação'!$C$5:$C$124,$A59,'Operação'!$J$5:$J$124,'Parâmetros'!$C$4))</f>
        <v/>
      </c>
      <c r="O59" s="31">
        <f>IF($A59="","",IFERROR(IF($N59=0,"",SUMIFS('Operação'!$I$5:$I$124,'Operação'!$C$5:$C$124,$A59,'Operação'!$J$5:$J$124,'Parâmetros'!$C$4)/$N59),""))</f>
        <v/>
      </c>
      <c r="P59" s="35">
        <f>IF(OR($A59="",$E59="",$O59="",$N59&lt;'Parâmetros'!$F$8),"",IFERROR(IF($O59&lt;=0,"",$E59/$O59),""))</f>
        <v/>
      </c>
      <c r="Q59" s="31">
        <f>IF(OR($A59="",$E59=""),"",IF($N59&gt;='Parâmetros'!$F$8,IF($O59="","",$O59*'Parâmetros'!$F$6-$E59),IF($L59="","",$L59*'Parâmetros'!$F$6-$E59)))</f>
        <v/>
      </c>
      <c r="R59" s="21">
        <f>IF($A59="","",IF($D59&lt;&gt;'Parâmetros'!$A$4,"Conferir status",IF($N59&gt;='Parâmetros'!$F$8,IF($O59="","Conferir dados realizados",IF($O59&lt;=0,"Margem realizada insuficiente",IF($P59&lt;='Parâmetros'!$F$4,"Retorno realizado dentro da meta","Retorno realizado acima da meta"))),IF($L59="","Conferir premissas",IF($L59&lt;=0,"Margem estimada insuficiente",IF($M59&lt;='Parâmetros'!$F$4,"Estimativa dentro da meta","Estimativa acima da meta"))))))</f>
        <v/>
      </c>
      <c r="S59" s="14" t="n"/>
      <c r="U59">
        <f>""</f>
        <v/>
      </c>
    </row>
    <row r="60">
      <c r="A60" s="14" t="n"/>
      <c r="B60" s="14" t="n"/>
      <c r="C60" s="15" t="n"/>
      <c r="D60" s="16" t="n"/>
      <c r="E60" s="34" t="n"/>
      <c r="F60" s="18" t="n"/>
      <c r="G60" s="34" t="n"/>
      <c r="H60" s="34" t="n"/>
      <c r="I60" s="34" t="n"/>
      <c r="J60" s="30">
        <f>IF(OR($A60="",$F60="",$G60=""),"",$F60*$G60)</f>
        <v/>
      </c>
      <c r="K60" s="30">
        <f>IF(OR($A60="",$F60="",$H60="",$I60=""),"",($F60*$H60+$I60)*(1+'Parâmetros'!$F$5))</f>
        <v/>
      </c>
      <c r="L60" s="30">
        <f>IF(OR($J60="",$K60=""),"",$J60-$K60)</f>
        <v/>
      </c>
      <c r="M60" s="36">
        <f>IF(OR($A60="",$E60="",$L60=""),"",IFERROR(IF($L60&lt;=0,"",$E60/$L60),""))</f>
        <v/>
      </c>
      <c r="N60" s="23">
        <f>IF($A60="","",COUNTIFS('Operação'!$C$5:$C$124,$A60,'Operação'!$J$5:$J$124,'Parâmetros'!$C$4))</f>
        <v/>
      </c>
      <c r="O60" s="30">
        <f>IF($A60="","",IFERROR(IF($N60=0,"",SUMIFS('Operação'!$I$5:$I$124,'Operação'!$C$5:$C$124,$A60,'Operação'!$J$5:$J$124,'Parâmetros'!$C$4)/$N60),""))</f>
        <v/>
      </c>
      <c r="P60" s="36">
        <f>IF(OR($A60="",$E60="",$O60="",$N60&lt;'Parâmetros'!$F$8),"",IFERROR(IF($O60&lt;=0,"",$E60/$O60),""))</f>
        <v/>
      </c>
      <c r="Q60" s="30">
        <f>IF(OR($A60="",$E60=""),"",IF($N60&gt;='Parâmetros'!$F$8,IF($O60="","",$O60*'Parâmetros'!$F$6-$E60),IF($L60="","",$L60*'Parâmetros'!$F$6-$E60)))</f>
        <v/>
      </c>
      <c r="R60" s="24">
        <f>IF($A60="","",IF($D60&lt;&gt;'Parâmetros'!$A$4,"Conferir status",IF($N60&gt;='Parâmetros'!$F$8,IF($O60="","Conferir dados realizados",IF($O60&lt;=0,"Margem realizada insuficiente",IF($P60&lt;='Parâmetros'!$F$4,"Retorno realizado dentro da meta","Retorno realizado acima da meta"))),IF($L60="","Conferir premissas",IF($L60&lt;=0,"Margem estimada insuficiente",IF($M60&lt;='Parâmetros'!$F$4,"Estimativa dentro da meta","Estimativa acima da meta"))))))</f>
        <v/>
      </c>
      <c r="S60" s="14" t="n"/>
      <c r="U60">
        <f>""</f>
        <v/>
      </c>
    </row>
    <row r="61">
      <c r="A61" s="14" t="n"/>
      <c r="B61" s="14" t="n"/>
      <c r="C61" s="15" t="n"/>
      <c r="D61" s="16" t="n"/>
      <c r="E61" s="34" t="n"/>
      <c r="F61" s="18" t="n"/>
      <c r="G61" s="34" t="n"/>
      <c r="H61" s="34" t="n"/>
      <c r="I61" s="34" t="n"/>
      <c r="J61" s="31">
        <f>IF(OR($A61="",$F61="",$G61=""),"",$F61*$G61)</f>
        <v/>
      </c>
      <c r="K61" s="31">
        <f>IF(OR($A61="",$F61="",$H61="",$I61=""),"",($F61*$H61+$I61)*(1+'Parâmetros'!$F$5))</f>
        <v/>
      </c>
      <c r="L61" s="31">
        <f>IF(OR($J61="",$K61=""),"",$J61-$K61)</f>
        <v/>
      </c>
      <c r="M61" s="35">
        <f>IF(OR($A61="",$E61="",$L61=""),"",IFERROR(IF($L61&lt;=0,"",$E61/$L61),""))</f>
        <v/>
      </c>
      <c r="N61" s="20">
        <f>IF($A61="","",COUNTIFS('Operação'!$C$5:$C$124,$A61,'Operação'!$J$5:$J$124,'Parâmetros'!$C$4))</f>
        <v/>
      </c>
      <c r="O61" s="31">
        <f>IF($A61="","",IFERROR(IF($N61=0,"",SUMIFS('Operação'!$I$5:$I$124,'Operação'!$C$5:$C$124,$A61,'Operação'!$J$5:$J$124,'Parâmetros'!$C$4)/$N61),""))</f>
        <v/>
      </c>
      <c r="P61" s="35">
        <f>IF(OR($A61="",$E61="",$O61="",$N61&lt;'Parâmetros'!$F$8),"",IFERROR(IF($O61&lt;=0,"",$E61/$O61),""))</f>
        <v/>
      </c>
      <c r="Q61" s="31">
        <f>IF(OR($A61="",$E61=""),"",IF($N61&gt;='Parâmetros'!$F$8,IF($O61="","",$O61*'Parâmetros'!$F$6-$E61),IF($L61="","",$L61*'Parâmetros'!$F$6-$E61)))</f>
        <v/>
      </c>
      <c r="R61" s="21">
        <f>IF($A61="","",IF($D61&lt;&gt;'Parâmetros'!$A$4,"Conferir status",IF($N61&gt;='Parâmetros'!$F$8,IF($O61="","Conferir dados realizados",IF($O61&lt;=0,"Margem realizada insuficiente",IF($P61&lt;='Parâmetros'!$F$4,"Retorno realizado dentro da meta","Retorno realizado acima da meta"))),IF($L61="","Conferir premissas",IF($L61&lt;=0,"Margem estimada insuficiente",IF($M61&lt;='Parâmetros'!$F$4,"Estimativa dentro da meta","Estimativa acima da meta"))))))</f>
        <v/>
      </c>
      <c r="S61" s="14" t="n"/>
      <c r="U61">
        <f>""</f>
        <v/>
      </c>
    </row>
    <row r="62">
      <c r="A62" s="14" t="n"/>
      <c r="B62" s="14" t="n"/>
      <c r="C62" s="15" t="n"/>
      <c r="D62" s="16" t="n"/>
      <c r="E62" s="34" t="n"/>
      <c r="F62" s="18" t="n"/>
      <c r="G62" s="34" t="n"/>
      <c r="H62" s="34" t="n"/>
      <c r="I62" s="34" t="n"/>
      <c r="J62" s="30">
        <f>IF(OR($A62="",$F62="",$G62=""),"",$F62*$G62)</f>
        <v/>
      </c>
      <c r="K62" s="30">
        <f>IF(OR($A62="",$F62="",$H62="",$I62=""),"",($F62*$H62+$I62)*(1+'Parâmetros'!$F$5))</f>
        <v/>
      </c>
      <c r="L62" s="30">
        <f>IF(OR($J62="",$K62=""),"",$J62-$K62)</f>
        <v/>
      </c>
      <c r="M62" s="36">
        <f>IF(OR($A62="",$E62="",$L62=""),"",IFERROR(IF($L62&lt;=0,"",$E62/$L62),""))</f>
        <v/>
      </c>
      <c r="N62" s="23">
        <f>IF($A62="","",COUNTIFS('Operação'!$C$5:$C$124,$A62,'Operação'!$J$5:$J$124,'Parâmetros'!$C$4))</f>
        <v/>
      </c>
      <c r="O62" s="30">
        <f>IF($A62="","",IFERROR(IF($N62=0,"",SUMIFS('Operação'!$I$5:$I$124,'Operação'!$C$5:$C$124,$A62,'Operação'!$J$5:$J$124,'Parâmetros'!$C$4)/$N62),""))</f>
        <v/>
      </c>
      <c r="P62" s="36">
        <f>IF(OR($A62="",$E62="",$O62="",$N62&lt;'Parâmetros'!$F$8),"",IFERROR(IF($O62&lt;=0,"",$E62/$O62),""))</f>
        <v/>
      </c>
      <c r="Q62" s="30">
        <f>IF(OR($A62="",$E62=""),"",IF($N62&gt;='Parâmetros'!$F$8,IF($O62="","",$O62*'Parâmetros'!$F$6-$E62),IF($L62="","",$L62*'Parâmetros'!$F$6-$E62)))</f>
        <v/>
      </c>
      <c r="R62" s="24">
        <f>IF($A62="","",IF($D62&lt;&gt;'Parâmetros'!$A$4,"Conferir status",IF($N62&gt;='Parâmetros'!$F$8,IF($O62="","Conferir dados realizados",IF($O62&lt;=0,"Margem realizada insuficiente",IF($P62&lt;='Parâmetros'!$F$4,"Retorno realizado dentro da meta","Retorno realizado acima da meta"))),IF($L62="","Conferir premissas",IF($L62&lt;=0,"Margem estimada insuficiente",IF($M62&lt;='Parâmetros'!$F$4,"Estimativa dentro da meta","Estimativa acima da meta"))))))</f>
        <v/>
      </c>
      <c r="S62" s="14" t="n"/>
      <c r="U62">
        <f>""</f>
        <v/>
      </c>
    </row>
    <row r="63">
      <c r="A63" s="14" t="n"/>
      <c r="B63" s="14" t="n"/>
      <c r="C63" s="15" t="n"/>
      <c r="D63" s="16" t="n"/>
      <c r="E63" s="34" t="n"/>
      <c r="F63" s="18" t="n"/>
      <c r="G63" s="34" t="n"/>
      <c r="H63" s="34" t="n"/>
      <c r="I63" s="34" t="n"/>
      <c r="J63" s="31">
        <f>IF(OR($A63="",$F63="",$G63=""),"",$F63*$G63)</f>
        <v/>
      </c>
      <c r="K63" s="31">
        <f>IF(OR($A63="",$F63="",$H63="",$I63=""),"",($F63*$H63+$I63)*(1+'Parâmetros'!$F$5))</f>
        <v/>
      </c>
      <c r="L63" s="31">
        <f>IF(OR($J63="",$K63=""),"",$J63-$K63)</f>
        <v/>
      </c>
      <c r="M63" s="35">
        <f>IF(OR($A63="",$E63="",$L63=""),"",IFERROR(IF($L63&lt;=0,"",$E63/$L63),""))</f>
        <v/>
      </c>
      <c r="N63" s="20">
        <f>IF($A63="","",COUNTIFS('Operação'!$C$5:$C$124,$A63,'Operação'!$J$5:$J$124,'Parâmetros'!$C$4))</f>
        <v/>
      </c>
      <c r="O63" s="31">
        <f>IF($A63="","",IFERROR(IF($N63=0,"",SUMIFS('Operação'!$I$5:$I$124,'Operação'!$C$5:$C$124,$A63,'Operação'!$J$5:$J$124,'Parâmetros'!$C$4)/$N63),""))</f>
        <v/>
      </c>
      <c r="P63" s="35">
        <f>IF(OR($A63="",$E63="",$O63="",$N63&lt;'Parâmetros'!$F$8),"",IFERROR(IF($O63&lt;=0,"",$E63/$O63),""))</f>
        <v/>
      </c>
      <c r="Q63" s="31">
        <f>IF(OR($A63="",$E63=""),"",IF($N63&gt;='Parâmetros'!$F$8,IF($O63="","",$O63*'Parâmetros'!$F$6-$E63),IF($L63="","",$L63*'Parâmetros'!$F$6-$E63)))</f>
        <v/>
      </c>
      <c r="R63" s="21">
        <f>IF($A63="","",IF($D63&lt;&gt;'Parâmetros'!$A$4,"Conferir status",IF($N63&gt;='Parâmetros'!$F$8,IF($O63="","Conferir dados realizados",IF($O63&lt;=0,"Margem realizada insuficiente",IF($P63&lt;='Parâmetros'!$F$4,"Retorno realizado dentro da meta","Retorno realizado acima da meta"))),IF($L63="","Conferir premissas",IF($L63&lt;=0,"Margem estimada insuficiente",IF($M63&lt;='Parâmetros'!$F$4,"Estimativa dentro da meta","Estimativa acima da meta"))))))</f>
        <v/>
      </c>
      <c r="S63" s="14" t="n"/>
      <c r="U63">
        <f>""</f>
        <v/>
      </c>
    </row>
    <row r="64">
      <c r="A64" s="14" t="n"/>
      <c r="B64" s="14" t="n"/>
      <c r="C64" s="15" t="n"/>
      <c r="D64" s="16" t="n"/>
      <c r="E64" s="34" t="n"/>
      <c r="F64" s="18" t="n"/>
      <c r="G64" s="34" t="n"/>
      <c r="H64" s="34" t="n"/>
      <c r="I64" s="34" t="n"/>
      <c r="J64" s="30">
        <f>IF(OR($A64="",$F64="",$G64=""),"",$F64*$G64)</f>
        <v/>
      </c>
      <c r="K64" s="30">
        <f>IF(OR($A64="",$F64="",$H64="",$I64=""),"",($F64*$H64+$I64)*(1+'Parâmetros'!$F$5))</f>
        <v/>
      </c>
      <c r="L64" s="30">
        <f>IF(OR($J64="",$K64=""),"",$J64-$K64)</f>
        <v/>
      </c>
      <c r="M64" s="36">
        <f>IF(OR($A64="",$E64="",$L64=""),"",IFERROR(IF($L64&lt;=0,"",$E64/$L64),""))</f>
        <v/>
      </c>
      <c r="N64" s="23">
        <f>IF($A64="","",COUNTIFS('Operação'!$C$5:$C$124,$A64,'Operação'!$J$5:$J$124,'Parâmetros'!$C$4))</f>
        <v/>
      </c>
      <c r="O64" s="30">
        <f>IF($A64="","",IFERROR(IF($N64=0,"",SUMIFS('Operação'!$I$5:$I$124,'Operação'!$C$5:$C$124,$A64,'Operação'!$J$5:$J$124,'Parâmetros'!$C$4)/$N64),""))</f>
        <v/>
      </c>
      <c r="P64" s="36">
        <f>IF(OR($A64="",$E64="",$O64="",$N64&lt;'Parâmetros'!$F$8),"",IFERROR(IF($O64&lt;=0,"",$E64/$O64),""))</f>
        <v/>
      </c>
      <c r="Q64" s="30">
        <f>IF(OR($A64="",$E64=""),"",IF($N64&gt;='Parâmetros'!$F$8,IF($O64="","",$O64*'Parâmetros'!$F$6-$E64),IF($L64="","",$L64*'Parâmetros'!$F$6-$E64)))</f>
        <v/>
      </c>
      <c r="R64" s="24">
        <f>IF($A64="","",IF($D64&lt;&gt;'Parâmetros'!$A$4,"Conferir status",IF($N64&gt;='Parâmetros'!$F$8,IF($O64="","Conferir dados realizados",IF($O64&lt;=0,"Margem realizada insuficiente",IF($P64&lt;='Parâmetros'!$F$4,"Retorno realizado dentro da meta","Retorno realizado acima da meta"))),IF($L64="","Conferir premissas",IF($L64&lt;=0,"Margem estimada insuficiente",IF($M64&lt;='Parâmetros'!$F$4,"Estimativa dentro da meta","Estimativa acima da meta"))))))</f>
        <v/>
      </c>
      <c r="S64" s="14" t="n"/>
      <c r="U64">
        <f>""</f>
        <v/>
      </c>
    </row>
    <row r="65">
      <c r="A65" s="14" t="n"/>
      <c r="B65" s="14" t="n"/>
      <c r="C65" s="15" t="n"/>
      <c r="D65" s="16" t="n"/>
      <c r="E65" s="34" t="n"/>
      <c r="F65" s="18" t="n"/>
      <c r="G65" s="34" t="n"/>
      <c r="H65" s="34" t="n"/>
      <c r="I65" s="34" t="n"/>
      <c r="J65" s="31">
        <f>IF(OR($A65="",$F65="",$G65=""),"",$F65*$G65)</f>
        <v/>
      </c>
      <c r="K65" s="31">
        <f>IF(OR($A65="",$F65="",$H65="",$I65=""),"",($F65*$H65+$I65)*(1+'Parâmetros'!$F$5))</f>
        <v/>
      </c>
      <c r="L65" s="31">
        <f>IF(OR($J65="",$K65=""),"",$J65-$K65)</f>
        <v/>
      </c>
      <c r="M65" s="35">
        <f>IF(OR($A65="",$E65="",$L65=""),"",IFERROR(IF($L65&lt;=0,"",$E65/$L65),""))</f>
        <v/>
      </c>
      <c r="N65" s="20">
        <f>IF($A65="","",COUNTIFS('Operação'!$C$5:$C$124,$A65,'Operação'!$J$5:$J$124,'Parâmetros'!$C$4))</f>
        <v/>
      </c>
      <c r="O65" s="31">
        <f>IF($A65="","",IFERROR(IF($N65=0,"",SUMIFS('Operação'!$I$5:$I$124,'Operação'!$C$5:$C$124,$A65,'Operação'!$J$5:$J$124,'Parâmetros'!$C$4)/$N65),""))</f>
        <v/>
      </c>
      <c r="P65" s="35">
        <f>IF(OR($A65="",$E65="",$O65="",$N65&lt;'Parâmetros'!$F$8),"",IFERROR(IF($O65&lt;=0,"",$E65/$O65),""))</f>
        <v/>
      </c>
      <c r="Q65" s="31">
        <f>IF(OR($A65="",$E65=""),"",IF($N65&gt;='Parâmetros'!$F$8,IF($O65="","",$O65*'Parâmetros'!$F$6-$E65),IF($L65="","",$L65*'Parâmetros'!$F$6-$E65)))</f>
        <v/>
      </c>
      <c r="R65" s="21">
        <f>IF($A65="","",IF($D65&lt;&gt;'Parâmetros'!$A$4,"Conferir status",IF($N65&gt;='Parâmetros'!$F$8,IF($O65="","Conferir dados realizados",IF($O65&lt;=0,"Margem realizada insuficiente",IF($P65&lt;='Parâmetros'!$F$4,"Retorno realizado dentro da meta","Retorno realizado acima da meta"))),IF($L65="","Conferir premissas",IF($L65&lt;=0,"Margem estimada insuficiente",IF($M65&lt;='Parâmetros'!$F$4,"Estimativa dentro da meta","Estimativa acima da meta"))))))</f>
        <v/>
      </c>
      <c r="S65" s="14" t="n"/>
      <c r="U65">
        <f>""</f>
        <v/>
      </c>
    </row>
    <row r="66">
      <c r="A66" s="14" t="n"/>
      <c r="B66" s="14" t="n"/>
      <c r="C66" s="15" t="n"/>
      <c r="D66" s="16" t="n"/>
      <c r="E66" s="34" t="n"/>
      <c r="F66" s="18" t="n"/>
      <c r="G66" s="34" t="n"/>
      <c r="H66" s="34" t="n"/>
      <c r="I66" s="34" t="n"/>
      <c r="J66" s="30">
        <f>IF(OR($A66="",$F66="",$G66=""),"",$F66*$G66)</f>
        <v/>
      </c>
      <c r="K66" s="30">
        <f>IF(OR($A66="",$F66="",$H66="",$I66=""),"",($F66*$H66+$I66)*(1+'Parâmetros'!$F$5))</f>
        <v/>
      </c>
      <c r="L66" s="30">
        <f>IF(OR($J66="",$K66=""),"",$J66-$K66)</f>
        <v/>
      </c>
      <c r="M66" s="36">
        <f>IF(OR($A66="",$E66="",$L66=""),"",IFERROR(IF($L66&lt;=0,"",$E66/$L66),""))</f>
        <v/>
      </c>
      <c r="N66" s="23">
        <f>IF($A66="","",COUNTIFS('Operação'!$C$5:$C$124,$A66,'Operação'!$J$5:$J$124,'Parâmetros'!$C$4))</f>
        <v/>
      </c>
      <c r="O66" s="30">
        <f>IF($A66="","",IFERROR(IF($N66=0,"",SUMIFS('Operação'!$I$5:$I$124,'Operação'!$C$5:$C$124,$A66,'Operação'!$J$5:$J$124,'Parâmetros'!$C$4)/$N66),""))</f>
        <v/>
      </c>
      <c r="P66" s="36">
        <f>IF(OR($A66="",$E66="",$O66="",$N66&lt;'Parâmetros'!$F$8),"",IFERROR(IF($O66&lt;=0,"",$E66/$O66),""))</f>
        <v/>
      </c>
      <c r="Q66" s="30">
        <f>IF(OR($A66="",$E66=""),"",IF($N66&gt;='Parâmetros'!$F$8,IF($O66="","",$O66*'Parâmetros'!$F$6-$E66),IF($L66="","",$L66*'Parâmetros'!$F$6-$E66)))</f>
        <v/>
      </c>
      <c r="R66" s="24">
        <f>IF($A66="","",IF($D66&lt;&gt;'Parâmetros'!$A$4,"Conferir status",IF($N66&gt;='Parâmetros'!$F$8,IF($O66="","Conferir dados realizados",IF($O66&lt;=0,"Margem realizada insuficiente",IF($P66&lt;='Parâmetros'!$F$4,"Retorno realizado dentro da meta","Retorno realizado acima da meta"))),IF($L66="","Conferir premissas",IF($L66&lt;=0,"Margem estimada insuficiente",IF($M66&lt;='Parâmetros'!$F$4,"Estimativa dentro da meta","Estimativa acima da meta"))))))</f>
        <v/>
      </c>
      <c r="S66" s="14" t="n"/>
      <c r="U66">
        <f>""</f>
        <v/>
      </c>
    </row>
    <row r="67">
      <c r="A67" s="14" t="n"/>
      <c r="B67" s="14" t="n"/>
      <c r="C67" s="15" t="n"/>
      <c r="D67" s="16" t="n"/>
      <c r="E67" s="34" t="n"/>
      <c r="F67" s="18" t="n"/>
      <c r="G67" s="34" t="n"/>
      <c r="H67" s="34" t="n"/>
      <c r="I67" s="34" t="n"/>
      <c r="J67" s="31">
        <f>IF(OR($A67="",$F67="",$G67=""),"",$F67*$G67)</f>
        <v/>
      </c>
      <c r="K67" s="31">
        <f>IF(OR($A67="",$F67="",$H67="",$I67=""),"",($F67*$H67+$I67)*(1+'Parâmetros'!$F$5))</f>
        <v/>
      </c>
      <c r="L67" s="31">
        <f>IF(OR($J67="",$K67=""),"",$J67-$K67)</f>
        <v/>
      </c>
      <c r="M67" s="35">
        <f>IF(OR($A67="",$E67="",$L67=""),"",IFERROR(IF($L67&lt;=0,"",$E67/$L67),""))</f>
        <v/>
      </c>
      <c r="N67" s="20">
        <f>IF($A67="","",COUNTIFS('Operação'!$C$5:$C$124,$A67,'Operação'!$J$5:$J$124,'Parâmetros'!$C$4))</f>
        <v/>
      </c>
      <c r="O67" s="31">
        <f>IF($A67="","",IFERROR(IF($N67=0,"",SUMIFS('Operação'!$I$5:$I$124,'Operação'!$C$5:$C$124,$A67,'Operação'!$J$5:$J$124,'Parâmetros'!$C$4)/$N67),""))</f>
        <v/>
      </c>
      <c r="P67" s="35">
        <f>IF(OR($A67="",$E67="",$O67="",$N67&lt;'Parâmetros'!$F$8),"",IFERROR(IF($O67&lt;=0,"",$E67/$O67),""))</f>
        <v/>
      </c>
      <c r="Q67" s="31">
        <f>IF(OR($A67="",$E67=""),"",IF($N67&gt;='Parâmetros'!$F$8,IF($O67="","",$O67*'Parâmetros'!$F$6-$E67),IF($L67="","",$L67*'Parâmetros'!$F$6-$E67)))</f>
        <v/>
      </c>
      <c r="R67" s="21">
        <f>IF($A67="","",IF($D67&lt;&gt;'Parâmetros'!$A$4,"Conferir status",IF($N67&gt;='Parâmetros'!$F$8,IF($O67="","Conferir dados realizados",IF($O67&lt;=0,"Margem realizada insuficiente",IF($P67&lt;='Parâmetros'!$F$4,"Retorno realizado dentro da meta","Retorno realizado acima da meta"))),IF($L67="","Conferir premissas",IF($L67&lt;=0,"Margem estimada insuficiente",IF($M67&lt;='Parâmetros'!$F$4,"Estimativa dentro da meta","Estimativa acima da meta"))))))</f>
        <v/>
      </c>
      <c r="S67" s="14" t="n"/>
      <c r="U67">
        <f>""</f>
        <v/>
      </c>
    </row>
    <row r="68">
      <c r="A68" s="14" t="n"/>
      <c r="B68" s="14" t="n"/>
      <c r="C68" s="15" t="n"/>
      <c r="D68" s="16" t="n"/>
      <c r="E68" s="34" t="n"/>
      <c r="F68" s="18" t="n"/>
      <c r="G68" s="34" t="n"/>
      <c r="H68" s="34" t="n"/>
      <c r="I68" s="34" t="n"/>
      <c r="J68" s="30">
        <f>IF(OR($A68="",$F68="",$G68=""),"",$F68*$G68)</f>
        <v/>
      </c>
      <c r="K68" s="30">
        <f>IF(OR($A68="",$F68="",$H68="",$I68=""),"",($F68*$H68+$I68)*(1+'Parâmetros'!$F$5))</f>
        <v/>
      </c>
      <c r="L68" s="30">
        <f>IF(OR($J68="",$K68=""),"",$J68-$K68)</f>
        <v/>
      </c>
      <c r="M68" s="36">
        <f>IF(OR($A68="",$E68="",$L68=""),"",IFERROR(IF($L68&lt;=0,"",$E68/$L68),""))</f>
        <v/>
      </c>
      <c r="N68" s="23">
        <f>IF($A68="","",COUNTIFS('Operação'!$C$5:$C$124,$A68,'Operação'!$J$5:$J$124,'Parâmetros'!$C$4))</f>
        <v/>
      </c>
      <c r="O68" s="30">
        <f>IF($A68="","",IFERROR(IF($N68=0,"",SUMIFS('Operação'!$I$5:$I$124,'Operação'!$C$5:$C$124,$A68,'Operação'!$J$5:$J$124,'Parâmetros'!$C$4)/$N68),""))</f>
        <v/>
      </c>
      <c r="P68" s="36">
        <f>IF(OR($A68="",$E68="",$O68="",$N68&lt;'Parâmetros'!$F$8),"",IFERROR(IF($O68&lt;=0,"",$E68/$O68),""))</f>
        <v/>
      </c>
      <c r="Q68" s="30">
        <f>IF(OR($A68="",$E68=""),"",IF($N68&gt;='Parâmetros'!$F$8,IF($O68="","",$O68*'Parâmetros'!$F$6-$E68),IF($L68="","",$L68*'Parâmetros'!$F$6-$E68)))</f>
        <v/>
      </c>
      <c r="R68" s="24">
        <f>IF($A68="","",IF($D68&lt;&gt;'Parâmetros'!$A$4,"Conferir status",IF($N68&gt;='Parâmetros'!$F$8,IF($O68="","Conferir dados realizados",IF($O68&lt;=0,"Margem realizada insuficiente",IF($P68&lt;='Parâmetros'!$F$4,"Retorno realizado dentro da meta","Retorno realizado acima da meta"))),IF($L68="","Conferir premissas",IF($L68&lt;=0,"Margem estimada insuficiente",IF($M68&lt;='Parâmetros'!$F$4,"Estimativa dentro da meta","Estimativa acima da meta"))))))</f>
        <v/>
      </c>
      <c r="S68" s="14" t="n"/>
      <c r="U68">
        <f>""</f>
        <v/>
      </c>
    </row>
    <row r="69">
      <c r="A69" s="14" t="n"/>
      <c r="B69" s="14" t="n"/>
      <c r="C69" s="15" t="n"/>
      <c r="D69" s="16" t="n"/>
      <c r="E69" s="34" t="n"/>
      <c r="F69" s="18" t="n"/>
      <c r="G69" s="34" t="n"/>
      <c r="H69" s="34" t="n"/>
      <c r="I69" s="34" t="n"/>
      <c r="J69" s="31">
        <f>IF(OR($A69="",$F69="",$G69=""),"",$F69*$G69)</f>
        <v/>
      </c>
      <c r="K69" s="31">
        <f>IF(OR($A69="",$F69="",$H69="",$I69=""),"",($F69*$H69+$I69)*(1+'Parâmetros'!$F$5))</f>
        <v/>
      </c>
      <c r="L69" s="31">
        <f>IF(OR($J69="",$K69=""),"",$J69-$K69)</f>
        <v/>
      </c>
      <c r="M69" s="35">
        <f>IF(OR($A69="",$E69="",$L69=""),"",IFERROR(IF($L69&lt;=0,"",$E69/$L69),""))</f>
        <v/>
      </c>
      <c r="N69" s="20">
        <f>IF($A69="","",COUNTIFS('Operação'!$C$5:$C$124,$A69,'Operação'!$J$5:$J$124,'Parâmetros'!$C$4))</f>
        <v/>
      </c>
      <c r="O69" s="31">
        <f>IF($A69="","",IFERROR(IF($N69=0,"",SUMIFS('Operação'!$I$5:$I$124,'Operação'!$C$5:$C$124,$A69,'Operação'!$J$5:$J$124,'Parâmetros'!$C$4)/$N69),""))</f>
        <v/>
      </c>
      <c r="P69" s="35">
        <f>IF(OR($A69="",$E69="",$O69="",$N69&lt;'Parâmetros'!$F$8),"",IFERROR(IF($O69&lt;=0,"",$E69/$O69),""))</f>
        <v/>
      </c>
      <c r="Q69" s="31">
        <f>IF(OR($A69="",$E69=""),"",IF($N69&gt;='Parâmetros'!$F$8,IF($O69="","",$O69*'Parâmetros'!$F$6-$E69),IF($L69="","",$L69*'Parâmetros'!$F$6-$E69)))</f>
        <v/>
      </c>
      <c r="R69" s="21">
        <f>IF($A69="","",IF($D69&lt;&gt;'Parâmetros'!$A$4,"Conferir status",IF($N69&gt;='Parâmetros'!$F$8,IF($O69="","Conferir dados realizados",IF($O69&lt;=0,"Margem realizada insuficiente",IF($P69&lt;='Parâmetros'!$F$4,"Retorno realizado dentro da meta","Retorno realizado acima da meta"))),IF($L69="","Conferir premissas",IF($L69&lt;=0,"Margem estimada insuficiente",IF($M69&lt;='Parâmetros'!$F$4,"Estimativa dentro da meta","Estimativa acima da meta"))))))</f>
        <v/>
      </c>
      <c r="S69" s="14" t="n"/>
      <c r="U69">
        <f>""</f>
        <v/>
      </c>
    </row>
    <row r="70">
      <c r="A70" s="14" t="n"/>
      <c r="B70" s="14" t="n"/>
      <c r="C70" s="15" t="n"/>
      <c r="D70" s="16" t="n"/>
      <c r="E70" s="34" t="n"/>
      <c r="F70" s="18" t="n"/>
      <c r="G70" s="34" t="n"/>
      <c r="H70" s="34" t="n"/>
      <c r="I70" s="34" t="n"/>
      <c r="J70" s="30">
        <f>IF(OR($A70="",$F70="",$G70=""),"",$F70*$G70)</f>
        <v/>
      </c>
      <c r="K70" s="30">
        <f>IF(OR($A70="",$F70="",$H70="",$I70=""),"",($F70*$H70+$I70)*(1+'Parâmetros'!$F$5))</f>
        <v/>
      </c>
      <c r="L70" s="30">
        <f>IF(OR($J70="",$K70=""),"",$J70-$K70)</f>
        <v/>
      </c>
      <c r="M70" s="36">
        <f>IF(OR($A70="",$E70="",$L70=""),"",IFERROR(IF($L70&lt;=0,"",$E70/$L70),""))</f>
        <v/>
      </c>
      <c r="N70" s="23">
        <f>IF($A70="","",COUNTIFS('Operação'!$C$5:$C$124,$A70,'Operação'!$J$5:$J$124,'Parâmetros'!$C$4))</f>
        <v/>
      </c>
      <c r="O70" s="30">
        <f>IF($A70="","",IFERROR(IF($N70=0,"",SUMIFS('Operação'!$I$5:$I$124,'Operação'!$C$5:$C$124,$A70,'Operação'!$J$5:$J$124,'Parâmetros'!$C$4)/$N70),""))</f>
        <v/>
      </c>
      <c r="P70" s="36">
        <f>IF(OR($A70="",$E70="",$O70="",$N70&lt;'Parâmetros'!$F$8),"",IFERROR(IF($O70&lt;=0,"",$E70/$O70),""))</f>
        <v/>
      </c>
      <c r="Q70" s="30">
        <f>IF(OR($A70="",$E70=""),"",IF($N70&gt;='Parâmetros'!$F$8,IF($O70="","",$O70*'Parâmetros'!$F$6-$E70),IF($L70="","",$L70*'Parâmetros'!$F$6-$E70)))</f>
        <v/>
      </c>
      <c r="R70" s="24">
        <f>IF($A70="","",IF($D70&lt;&gt;'Parâmetros'!$A$4,"Conferir status",IF($N70&gt;='Parâmetros'!$F$8,IF($O70="","Conferir dados realizados",IF($O70&lt;=0,"Margem realizada insuficiente",IF($P70&lt;='Parâmetros'!$F$4,"Retorno realizado dentro da meta","Retorno realizado acima da meta"))),IF($L70="","Conferir premissas",IF($L70&lt;=0,"Margem estimada insuficiente",IF($M70&lt;='Parâmetros'!$F$4,"Estimativa dentro da meta","Estimativa acima da meta"))))))</f>
        <v/>
      </c>
      <c r="S70" s="14" t="n"/>
      <c r="U70">
        <f>""</f>
        <v/>
      </c>
    </row>
    <row r="71">
      <c r="A71" s="14" t="n"/>
      <c r="B71" s="14" t="n"/>
      <c r="C71" s="15" t="n"/>
      <c r="D71" s="16" t="n"/>
      <c r="E71" s="34" t="n"/>
      <c r="F71" s="18" t="n"/>
      <c r="G71" s="34" t="n"/>
      <c r="H71" s="34" t="n"/>
      <c r="I71" s="34" t="n"/>
      <c r="J71" s="31">
        <f>IF(OR($A71="",$F71="",$G71=""),"",$F71*$G71)</f>
        <v/>
      </c>
      <c r="K71" s="31">
        <f>IF(OR($A71="",$F71="",$H71="",$I71=""),"",($F71*$H71+$I71)*(1+'Parâmetros'!$F$5))</f>
        <v/>
      </c>
      <c r="L71" s="31">
        <f>IF(OR($J71="",$K71=""),"",$J71-$K71)</f>
        <v/>
      </c>
      <c r="M71" s="35">
        <f>IF(OR($A71="",$E71="",$L71=""),"",IFERROR(IF($L71&lt;=0,"",$E71/$L71),""))</f>
        <v/>
      </c>
      <c r="N71" s="20">
        <f>IF($A71="","",COUNTIFS('Operação'!$C$5:$C$124,$A71,'Operação'!$J$5:$J$124,'Parâmetros'!$C$4))</f>
        <v/>
      </c>
      <c r="O71" s="31">
        <f>IF($A71="","",IFERROR(IF($N71=0,"",SUMIFS('Operação'!$I$5:$I$124,'Operação'!$C$5:$C$124,$A71,'Operação'!$J$5:$J$124,'Parâmetros'!$C$4)/$N71),""))</f>
        <v/>
      </c>
      <c r="P71" s="35">
        <f>IF(OR($A71="",$E71="",$O71="",$N71&lt;'Parâmetros'!$F$8),"",IFERROR(IF($O71&lt;=0,"",$E71/$O71),""))</f>
        <v/>
      </c>
      <c r="Q71" s="31">
        <f>IF(OR($A71="",$E71=""),"",IF($N71&gt;='Parâmetros'!$F$8,IF($O71="","",$O71*'Parâmetros'!$F$6-$E71),IF($L71="","",$L71*'Parâmetros'!$F$6-$E71)))</f>
        <v/>
      </c>
      <c r="R71" s="21">
        <f>IF($A71="","",IF($D71&lt;&gt;'Parâmetros'!$A$4,"Conferir status",IF($N71&gt;='Parâmetros'!$F$8,IF($O71="","Conferir dados realizados",IF($O71&lt;=0,"Margem realizada insuficiente",IF($P71&lt;='Parâmetros'!$F$4,"Retorno realizado dentro da meta","Retorno realizado acima da meta"))),IF($L71="","Conferir premissas",IF($L71&lt;=0,"Margem estimada insuficiente",IF($M71&lt;='Parâmetros'!$F$4,"Estimativa dentro da meta","Estimativa acima da meta"))))))</f>
        <v/>
      </c>
      <c r="S71" s="14" t="n"/>
      <c r="U71">
        <f>""</f>
        <v/>
      </c>
    </row>
    <row r="72">
      <c r="A72" s="14" t="n"/>
      <c r="B72" s="14" t="n"/>
      <c r="C72" s="15" t="n"/>
      <c r="D72" s="16" t="n"/>
      <c r="E72" s="34" t="n"/>
      <c r="F72" s="18" t="n"/>
      <c r="G72" s="34" t="n"/>
      <c r="H72" s="34" t="n"/>
      <c r="I72" s="34" t="n"/>
      <c r="J72" s="30">
        <f>IF(OR($A72="",$F72="",$G72=""),"",$F72*$G72)</f>
        <v/>
      </c>
      <c r="K72" s="30">
        <f>IF(OR($A72="",$F72="",$H72="",$I72=""),"",($F72*$H72+$I72)*(1+'Parâmetros'!$F$5))</f>
        <v/>
      </c>
      <c r="L72" s="30">
        <f>IF(OR($J72="",$K72=""),"",$J72-$K72)</f>
        <v/>
      </c>
      <c r="M72" s="36">
        <f>IF(OR($A72="",$E72="",$L72=""),"",IFERROR(IF($L72&lt;=0,"",$E72/$L72),""))</f>
        <v/>
      </c>
      <c r="N72" s="23">
        <f>IF($A72="","",COUNTIFS('Operação'!$C$5:$C$124,$A72,'Operação'!$J$5:$J$124,'Parâmetros'!$C$4))</f>
        <v/>
      </c>
      <c r="O72" s="30">
        <f>IF($A72="","",IFERROR(IF($N72=0,"",SUMIFS('Operação'!$I$5:$I$124,'Operação'!$C$5:$C$124,$A72,'Operação'!$J$5:$J$124,'Parâmetros'!$C$4)/$N72),""))</f>
        <v/>
      </c>
      <c r="P72" s="36">
        <f>IF(OR($A72="",$E72="",$O72="",$N72&lt;'Parâmetros'!$F$8),"",IFERROR(IF($O72&lt;=0,"",$E72/$O72),""))</f>
        <v/>
      </c>
      <c r="Q72" s="30">
        <f>IF(OR($A72="",$E72=""),"",IF($N72&gt;='Parâmetros'!$F$8,IF($O72="","",$O72*'Parâmetros'!$F$6-$E72),IF($L72="","",$L72*'Parâmetros'!$F$6-$E72)))</f>
        <v/>
      </c>
      <c r="R72" s="24">
        <f>IF($A72="","",IF($D72&lt;&gt;'Parâmetros'!$A$4,"Conferir status",IF($N72&gt;='Parâmetros'!$F$8,IF($O72="","Conferir dados realizados",IF($O72&lt;=0,"Margem realizada insuficiente",IF($P72&lt;='Parâmetros'!$F$4,"Retorno realizado dentro da meta","Retorno realizado acima da meta"))),IF($L72="","Conferir premissas",IF($L72&lt;=0,"Margem estimada insuficiente",IF($M72&lt;='Parâmetros'!$F$4,"Estimativa dentro da meta","Estimativa acima da meta"))))))</f>
        <v/>
      </c>
      <c r="S72" s="14" t="n"/>
      <c r="U72">
        <f>""</f>
        <v/>
      </c>
    </row>
    <row r="73">
      <c r="A73" s="14" t="n"/>
      <c r="B73" s="14" t="n"/>
      <c r="C73" s="15" t="n"/>
      <c r="D73" s="16" t="n"/>
      <c r="E73" s="34" t="n"/>
      <c r="F73" s="18" t="n"/>
      <c r="G73" s="34" t="n"/>
      <c r="H73" s="34" t="n"/>
      <c r="I73" s="34" t="n"/>
      <c r="J73" s="31">
        <f>IF(OR($A73="",$F73="",$G73=""),"",$F73*$G73)</f>
        <v/>
      </c>
      <c r="K73" s="31">
        <f>IF(OR($A73="",$F73="",$H73="",$I73=""),"",($F73*$H73+$I73)*(1+'Parâmetros'!$F$5))</f>
        <v/>
      </c>
      <c r="L73" s="31">
        <f>IF(OR($J73="",$K73=""),"",$J73-$K73)</f>
        <v/>
      </c>
      <c r="M73" s="35">
        <f>IF(OR($A73="",$E73="",$L73=""),"",IFERROR(IF($L73&lt;=0,"",$E73/$L73),""))</f>
        <v/>
      </c>
      <c r="N73" s="20">
        <f>IF($A73="","",COUNTIFS('Operação'!$C$5:$C$124,$A73,'Operação'!$J$5:$J$124,'Parâmetros'!$C$4))</f>
        <v/>
      </c>
      <c r="O73" s="31">
        <f>IF($A73="","",IFERROR(IF($N73=0,"",SUMIFS('Operação'!$I$5:$I$124,'Operação'!$C$5:$C$124,$A73,'Operação'!$J$5:$J$124,'Parâmetros'!$C$4)/$N73),""))</f>
        <v/>
      </c>
      <c r="P73" s="35">
        <f>IF(OR($A73="",$E73="",$O73="",$N73&lt;'Parâmetros'!$F$8),"",IFERROR(IF($O73&lt;=0,"",$E73/$O73),""))</f>
        <v/>
      </c>
      <c r="Q73" s="31">
        <f>IF(OR($A73="",$E73=""),"",IF($N73&gt;='Parâmetros'!$F$8,IF($O73="","",$O73*'Parâmetros'!$F$6-$E73),IF($L73="","",$L73*'Parâmetros'!$F$6-$E73)))</f>
        <v/>
      </c>
      <c r="R73" s="21">
        <f>IF($A73="","",IF($D73&lt;&gt;'Parâmetros'!$A$4,"Conferir status",IF($N73&gt;='Parâmetros'!$F$8,IF($O73="","Conferir dados realizados",IF($O73&lt;=0,"Margem realizada insuficiente",IF($P73&lt;='Parâmetros'!$F$4,"Retorno realizado dentro da meta","Retorno realizado acima da meta"))),IF($L73="","Conferir premissas",IF($L73&lt;=0,"Margem estimada insuficiente",IF($M73&lt;='Parâmetros'!$F$4,"Estimativa dentro da meta","Estimativa acima da meta"))))))</f>
        <v/>
      </c>
      <c r="S73" s="14" t="n"/>
      <c r="U73">
        <f>""</f>
        <v/>
      </c>
    </row>
    <row r="74">
      <c r="A74" s="14" t="n"/>
      <c r="B74" s="14" t="n"/>
      <c r="C74" s="15" t="n"/>
      <c r="D74" s="16" t="n"/>
      <c r="E74" s="34" t="n"/>
      <c r="F74" s="18" t="n"/>
      <c r="G74" s="34" t="n"/>
      <c r="H74" s="34" t="n"/>
      <c r="I74" s="34" t="n"/>
      <c r="J74" s="30">
        <f>IF(OR($A74="",$F74="",$G74=""),"",$F74*$G74)</f>
        <v/>
      </c>
      <c r="K74" s="30">
        <f>IF(OR($A74="",$F74="",$H74="",$I74=""),"",($F74*$H74+$I74)*(1+'Parâmetros'!$F$5))</f>
        <v/>
      </c>
      <c r="L74" s="30">
        <f>IF(OR($J74="",$K74=""),"",$J74-$K74)</f>
        <v/>
      </c>
      <c r="M74" s="36">
        <f>IF(OR($A74="",$E74="",$L74=""),"",IFERROR(IF($L74&lt;=0,"",$E74/$L74),""))</f>
        <v/>
      </c>
      <c r="N74" s="23">
        <f>IF($A74="","",COUNTIFS('Operação'!$C$5:$C$124,$A74,'Operação'!$J$5:$J$124,'Parâmetros'!$C$4))</f>
        <v/>
      </c>
      <c r="O74" s="30">
        <f>IF($A74="","",IFERROR(IF($N74=0,"",SUMIFS('Operação'!$I$5:$I$124,'Operação'!$C$5:$C$124,$A74,'Operação'!$J$5:$J$124,'Parâmetros'!$C$4)/$N74),""))</f>
        <v/>
      </c>
      <c r="P74" s="36">
        <f>IF(OR($A74="",$E74="",$O74="",$N74&lt;'Parâmetros'!$F$8),"",IFERROR(IF($O74&lt;=0,"",$E74/$O74),""))</f>
        <v/>
      </c>
      <c r="Q74" s="30">
        <f>IF(OR($A74="",$E74=""),"",IF($N74&gt;='Parâmetros'!$F$8,IF($O74="","",$O74*'Parâmetros'!$F$6-$E74),IF($L74="","",$L74*'Parâmetros'!$F$6-$E74)))</f>
        <v/>
      </c>
      <c r="R74" s="24">
        <f>IF($A74="","",IF($D74&lt;&gt;'Parâmetros'!$A$4,"Conferir status",IF($N74&gt;='Parâmetros'!$F$8,IF($O74="","Conferir dados realizados",IF($O74&lt;=0,"Margem realizada insuficiente",IF($P74&lt;='Parâmetros'!$F$4,"Retorno realizado dentro da meta","Retorno realizado acima da meta"))),IF($L74="","Conferir premissas",IF($L74&lt;=0,"Margem estimada insuficiente",IF($M74&lt;='Parâmetros'!$F$4,"Estimativa dentro da meta","Estimativa acima da meta"))))))</f>
        <v/>
      </c>
      <c r="S74" s="14" t="n"/>
      <c r="U74">
        <f>""</f>
        <v/>
      </c>
    </row>
    <row r="75">
      <c r="A75" s="14" t="n"/>
      <c r="B75" s="14" t="n"/>
      <c r="C75" s="15" t="n"/>
      <c r="D75" s="16" t="n"/>
      <c r="E75" s="34" t="n"/>
      <c r="F75" s="18" t="n"/>
      <c r="G75" s="34" t="n"/>
      <c r="H75" s="34" t="n"/>
      <c r="I75" s="34" t="n"/>
      <c r="J75" s="31">
        <f>IF(OR($A75="",$F75="",$G75=""),"",$F75*$G75)</f>
        <v/>
      </c>
      <c r="K75" s="31">
        <f>IF(OR($A75="",$F75="",$H75="",$I75=""),"",($F75*$H75+$I75)*(1+'Parâmetros'!$F$5))</f>
        <v/>
      </c>
      <c r="L75" s="31">
        <f>IF(OR($J75="",$K75=""),"",$J75-$K75)</f>
        <v/>
      </c>
      <c r="M75" s="35">
        <f>IF(OR($A75="",$E75="",$L75=""),"",IFERROR(IF($L75&lt;=0,"",$E75/$L75),""))</f>
        <v/>
      </c>
      <c r="N75" s="20">
        <f>IF($A75="","",COUNTIFS('Operação'!$C$5:$C$124,$A75,'Operação'!$J$5:$J$124,'Parâmetros'!$C$4))</f>
        <v/>
      </c>
      <c r="O75" s="31">
        <f>IF($A75="","",IFERROR(IF($N75=0,"",SUMIFS('Operação'!$I$5:$I$124,'Operação'!$C$5:$C$124,$A75,'Operação'!$J$5:$J$124,'Parâmetros'!$C$4)/$N75),""))</f>
        <v/>
      </c>
      <c r="P75" s="35">
        <f>IF(OR($A75="",$E75="",$O75="",$N75&lt;'Parâmetros'!$F$8),"",IFERROR(IF($O75&lt;=0,"",$E75/$O75),""))</f>
        <v/>
      </c>
      <c r="Q75" s="31">
        <f>IF(OR($A75="",$E75=""),"",IF($N75&gt;='Parâmetros'!$F$8,IF($O75="","",$O75*'Parâmetros'!$F$6-$E75),IF($L75="","",$L75*'Parâmetros'!$F$6-$E75)))</f>
        <v/>
      </c>
      <c r="R75" s="21">
        <f>IF($A75="","",IF($D75&lt;&gt;'Parâmetros'!$A$4,"Conferir status",IF($N75&gt;='Parâmetros'!$F$8,IF($O75="","Conferir dados realizados",IF($O75&lt;=0,"Margem realizada insuficiente",IF($P75&lt;='Parâmetros'!$F$4,"Retorno realizado dentro da meta","Retorno realizado acima da meta"))),IF($L75="","Conferir premissas",IF($L75&lt;=0,"Margem estimada insuficiente",IF($M75&lt;='Parâmetros'!$F$4,"Estimativa dentro da meta","Estimativa acima da meta"))))))</f>
        <v/>
      </c>
      <c r="S75" s="14" t="n"/>
      <c r="U75">
        <f>""</f>
        <v/>
      </c>
    </row>
    <row r="76">
      <c r="A76" s="14" t="n"/>
      <c r="B76" s="14" t="n"/>
      <c r="C76" s="15" t="n"/>
      <c r="D76" s="16" t="n"/>
      <c r="E76" s="34" t="n"/>
      <c r="F76" s="18" t="n"/>
      <c r="G76" s="34" t="n"/>
      <c r="H76" s="34" t="n"/>
      <c r="I76" s="34" t="n"/>
      <c r="J76" s="30">
        <f>IF(OR($A76="",$F76="",$G76=""),"",$F76*$G76)</f>
        <v/>
      </c>
      <c r="K76" s="30">
        <f>IF(OR($A76="",$F76="",$H76="",$I76=""),"",($F76*$H76+$I76)*(1+'Parâmetros'!$F$5))</f>
        <v/>
      </c>
      <c r="L76" s="30">
        <f>IF(OR($J76="",$K76=""),"",$J76-$K76)</f>
        <v/>
      </c>
      <c r="M76" s="36">
        <f>IF(OR($A76="",$E76="",$L76=""),"",IFERROR(IF($L76&lt;=0,"",$E76/$L76),""))</f>
        <v/>
      </c>
      <c r="N76" s="23">
        <f>IF($A76="","",COUNTIFS('Operação'!$C$5:$C$124,$A76,'Operação'!$J$5:$J$124,'Parâmetros'!$C$4))</f>
        <v/>
      </c>
      <c r="O76" s="30">
        <f>IF($A76="","",IFERROR(IF($N76=0,"",SUMIFS('Operação'!$I$5:$I$124,'Operação'!$C$5:$C$124,$A76,'Operação'!$J$5:$J$124,'Parâmetros'!$C$4)/$N76),""))</f>
        <v/>
      </c>
      <c r="P76" s="36">
        <f>IF(OR($A76="",$E76="",$O76="",$N76&lt;'Parâmetros'!$F$8),"",IFERROR(IF($O76&lt;=0,"",$E76/$O76),""))</f>
        <v/>
      </c>
      <c r="Q76" s="30">
        <f>IF(OR($A76="",$E76=""),"",IF($N76&gt;='Parâmetros'!$F$8,IF($O76="","",$O76*'Parâmetros'!$F$6-$E76),IF($L76="","",$L76*'Parâmetros'!$F$6-$E76)))</f>
        <v/>
      </c>
      <c r="R76" s="24">
        <f>IF($A76="","",IF($D76&lt;&gt;'Parâmetros'!$A$4,"Conferir status",IF($N76&gt;='Parâmetros'!$F$8,IF($O76="","Conferir dados realizados",IF($O76&lt;=0,"Margem realizada insuficiente",IF($P76&lt;='Parâmetros'!$F$4,"Retorno realizado dentro da meta","Retorno realizado acima da meta"))),IF($L76="","Conferir premissas",IF($L76&lt;=0,"Margem estimada insuficiente",IF($M76&lt;='Parâmetros'!$F$4,"Estimativa dentro da meta","Estimativa acima da meta"))))))</f>
        <v/>
      </c>
      <c r="S76" s="14" t="n"/>
      <c r="U76">
        <f>""</f>
        <v/>
      </c>
    </row>
    <row r="77">
      <c r="A77" s="14" t="n"/>
      <c r="B77" s="14" t="n"/>
      <c r="C77" s="15" t="n"/>
      <c r="D77" s="16" t="n"/>
      <c r="E77" s="34" t="n"/>
      <c r="F77" s="18" t="n"/>
      <c r="G77" s="34" t="n"/>
      <c r="H77" s="34" t="n"/>
      <c r="I77" s="34" t="n"/>
      <c r="J77" s="31">
        <f>IF(OR($A77="",$F77="",$G77=""),"",$F77*$G77)</f>
        <v/>
      </c>
      <c r="K77" s="31">
        <f>IF(OR($A77="",$F77="",$H77="",$I77=""),"",($F77*$H77+$I77)*(1+'Parâmetros'!$F$5))</f>
        <v/>
      </c>
      <c r="L77" s="31">
        <f>IF(OR($J77="",$K77=""),"",$J77-$K77)</f>
        <v/>
      </c>
      <c r="M77" s="35">
        <f>IF(OR($A77="",$E77="",$L77=""),"",IFERROR(IF($L77&lt;=0,"",$E77/$L77),""))</f>
        <v/>
      </c>
      <c r="N77" s="20">
        <f>IF($A77="","",COUNTIFS('Operação'!$C$5:$C$124,$A77,'Operação'!$J$5:$J$124,'Parâmetros'!$C$4))</f>
        <v/>
      </c>
      <c r="O77" s="31">
        <f>IF($A77="","",IFERROR(IF($N77=0,"",SUMIFS('Operação'!$I$5:$I$124,'Operação'!$C$5:$C$124,$A77,'Operação'!$J$5:$J$124,'Parâmetros'!$C$4)/$N77),""))</f>
        <v/>
      </c>
      <c r="P77" s="35">
        <f>IF(OR($A77="",$E77="",$O77="",$N77&lt;'Parâmetros'!$F$8),"",IFERROR(IF($O77&lt;=0,"",$E77/$O77),""))</f>
        <v/>
      </c>
      <c r="Q77" s="31">
        <f>IF(OR($A77="",$E77=""),"",IF($N77&gt;='Parâmetros'!$F$8,IF($O77="","",$O77*'Parâmetros'!$F$6-$E77),IF($L77="","",$L77*'Parâmetros'!$F$6-$E77)))</f>
        <v/>
      </c>
      <c r="R77" s="21">
        <f>IF($A77="","",IF($D77&lt;&gt;'Parâmetros'!$A$4,"Conferir status",IF($N77&gt;='Parâmetros'!$F$8,IF($O77="","Conferir dados realizados",IF($O77&lt;=0,"Margem realizada insuficiente",IF($P77&lt;='Parâmetros'!$F$4,"Retorno realizado dentro da meta","Retorno realizado acima da meta"))),IF($L77="","Conferir premissas",IF($L77&lt;=0,"Margem estimada insuficiente",IF($M77&lt;='Parâmetros'!$F$4,"Estimativa dentro da meta","Estimativa acima da meta"))))))</f>
        <v/>
      </c>
      <c r="S77" s="14" t="n"/>
      <c r="U77">
        <f>""</f>
        <v/>
      </c>
    </row>
    <row r="78">
      <c r="A78" s="14" t="n"/>
      <c r="B78" s="14" t="n"/>
      <c r="C78" s="15" t="n"/>
      <c r="D78" s="16" t="n"/>
      <c r="E78" s="34" t="n"/>
      <c r="F78" s="18" t="n"/>
      <c r="G78" s="34" t="n"/>
      <c r="H78" s="34" t="n"/>
      <c r="I78" s="34" t="n"/>
      <c r="J78" s="30">
        <f>IF(OR($A78="",$F78="",$G78=""),"",$F78*$G78)</f>
        <v/>
      </c>
      <c r="K78" s="30">
        <f>IF(OR($A78="",$F78="",$H78="",$I78=""),"",($F78*$H78+$I78)*(1+'Parâmetros'!$F$5))</f>
        <v/>
      </c>
      <c r="L78" s="30">
        <f>IF(OR($J78="",$K78=""),"",$J78-$K78)</f>
        <v/>
      </c>
      <c r="M78" s="36">
        <f>IF(OR($A78="",$E78="",$L78=""),"",IFERROR(IF($L78&lt;=0,"",$E78/$L78),""))</f>
        <v/>
      </c>
      <c r="N78" s="23">
        <f>IF($A78="","",COUNTIFS('Operação'!$C$5:$C$124,$A78,'Operação'!$J$5:$J$124,'Parâmetros'!$C$4))</f>
        <v/>
      </c>
      <c r="O78" s="30">
        <f>IF($A78="","",IFERROR(IF($N78=0,"",SUMIFS('Operação'!$I$5:$I$124,'Operação'!$C$5:$C$124,$A78,'Operação'!$J$5:$J$124,'Parâmetros'!$C$4)/$N78),""))</f>
        <v/>
      </c>
      <c r="P78" s="36">
        <f>IF(OR($A78="",$E78="",$O78="",$N78&lt;'Parâmetros'!$F$8),"",IFERROR(IF($O78&lt;=0,"",$E78/$O78),""))</f>
        <v/>
      </c>
      <c r="Q78" s="30">
        <f>IF(OR($A78="",$E78=""),"",IF($N78&gt;='Parâmetros'!$F$8,IF($O78="","",$O78*'Parâmetros'!$F$6-$E78),IF($L78="","",$L78*'Parâmetros'!$F$6-$E78)))</f>
        <v/>
      </c>
      <c r="R78" s="24">
        <f>IF($A78="","",IF($D78&lt;&gt;'Parâmetros'!$A$4,"Conferir status",IF($N78&gt;='Parâmetros'!$F$8,IF($O78="","Conferir dados realizados",IF($O78&lt;=0,"Margem realizada insuficiente",IF($P78&lt;='Parâmetros'!$F$4,"Retorno realizado dentro da meta","Retorno realizado acima da meta"))),IF($L78="","Conferir premissas",IF($L78&lt;=0,"Margem estimada insuficiente",IF($M78&lt;='Parâmetros'!$F$4,"Estimativa dentro da meta","Estimativa acima da meta"))))))</f>
        <v/>
      </c>
      <c r="S78" s="14" t="n"/>
      <c r="U78">
        <f>""</f>
        <v/>
      </c>
    </row>
    <row r="79">
      <c r="A79" s="14" t="n"/>
      <c r="B79" s="14" t="n"/>
      <c r="C79" s="15" t="n"/>
      <c r="D79" s="16" t="n"/>
      <c r="E79" s="34" t="n"/>
      <c r="F79" s="18" t="n"/>
      <c r="G79" s="34" t="n"/>
      <c r="H79" s="34" t="n"/>
      <c r="I79" s="34" t="n"/>
      <c r="J79" s="31">
        <f>IF(OR($A79="",$F79="",$G79=""),"",$F79*$G79)</f>
        <v/>
      </c>
      <c r="K79" s="31">
        <f>IF(OR($A79="",$F79="",$H79="",$I79=""),"",($F79*$H79+$I79)*(1+'Parâmetros'!$F$5))</f>
        <v/>
      </c>
      <c r="L79" s="31">
        <f>IF(OR($J79="",$K79=""),"",$J79-$K79)</f>
        <v/>
      </c>
      <c r="M79" s="35">
        <f>IF(OR($A79="",$E79="",$L79=""),"",IFERROR(IF($L79&lt;=0,"",$E79/$L79),""))</f>
        <v/>
      </c>
      <c r="N79" s="20">
        <f>IF($A79="","",COUNTIFS('Operação'!$C$5:$C$124,$A79,'Operação'!$J$5:$J$124,'Parâmetros'!$C$4))</f>
        <v/>
      </c>
      <c r="O79" s="31">
        <f>IF($A79="","",IFERROR(IF($N79=0,"",SUMIFS('Operação'!$I$5:$I$124,'Operação'!$C$5:$C$124,$A79,'Operação'!$J$5:$J$124,'Parâmetros'!$C$4)/$N79),""))</f>
        <v/>
      </c>
      <c r="P79" s="35">
        <f>IF(OR($A79="",$E79="",$O79="",$N79&lt;'Parâmetros'!$F$8),"",IFERROR(IF($O79&lt;=0,"",$E79/$O79),""))</f>
        <v/>
      </c>
      <c r="Q79" s="31">
        <f>IF(OR($A79="",$E79=""),"",IF($N79&gt;='Parâmetros'!$F$8,IF($O79="","",$O79*'Parâmetros'!$F$6-$E79),IF($L79="","",$L79*'Parâmetros'!$F$6-$E79)))</f>
        <v/>
      </c>
      <c r="R79" s="21">
        <f>IF($A79="","",IF($D79&lt;&gt;'Parâmetros'!$A$4,"Conferir status",IF($N79&gt;='Parâmetros'!$F$8,IF($O79="","Conferir dados realizados",IF($O79&lt;=0,"Margem realizada insuficiente",IF($P79&lt;='Parâmetros'!$F$4,"Retorno realizado dentro da meta","Retorno realizado acima da meta"))),IF($L79="","Conferir premissas",IF($L79&lt;=0,"Margem estimada insuficiente",IF($M79&lt;='Parâmetros'!$F$4,"Estimativa dentro da meta","Estimativa acima da meta"))))))</f>
        <v/>
      </c>
      <c r="S79" s="14" t="n"/>
      <c r="U79">
        <f>""</f>
        <v/>
      </c>
    </row>
    <row r="80">
      <c r="A80" s="14" t="n"/>
      <c r="B80" s="14" t="n"/>
      <c r="C80" s="15" t="n"/>
      <c r="D80" s="16" t="n"/>
      <c r="E80" s="34" t="n"/>
      <c r="F80" s="18" t="n"/>
      <c r="G80" s="34" t="n"/>
      <c r="H80" s="34" t="n"/>
      <c r="I80" s="34" t="n"/>
      <c r="J80" s="30">
        <f>IF(OR($A80="",$F80="",$G80=""),"",$F80*$G80)</f>
        <v/>
      </c>
      <c r="K80" s="30">
        <f>IF(OR($A80="",$F80="",$H80="",$I80=""),"",($F80*$H80+$I80)*(1+'Parâmetros'!$F$5))</f>
        <v/>
      </c>
      <c r="L80" s="30">
        <f>IF(OR($J80="",$K80=""),"",$J80-$K80)</f>
        <v/>
      </c>
      <c r="M80" s="36">
        <f>IF(OR($A80="",$E80="",$L80=""),"",IFERROR(IF($L80&lt;=0,"",$E80/$L80),""))</f>
        <v/>
      </c>
      <c r="N80" s="23">
        <f>IF($A80="","",COUNTIFS('Operação'!$C$5:$C$124,$A80,'Operação'!$J$5:$J$124,'Parâmetros'!$C$4))</f>
        <v/>
      </c>
      <c r="O80" s="30">
        <f>IF($A80="","",IFERROR(IF($N80=0,"",SUMIFS('Operação'!$I$5:$I$124,'Operação'!$C$5:$C$124,$A80,'Operação'!$J$5:$J$124,'Parâmetros'!$C$4)/$N80),""))</f>
        <v/>
      </c>
      <c r="P80" s="36">
        <f>IF(OR($A80="",$E80="",$O80="",$N80&lt;'Parâmetros'!$F$8),"",IFERROR(IF($O80&lt;=0,"",$E80/$O80),""))</f>
        <v/>
      </c>
      <c r="Q80" s="30">
        <f>IF(OR($A80="",$E80=""),"",IF($N80&gt;='Parâmetros'!$F$8,IF($O80="","",$O80*'Parâmetros'!$F$6-$E80),IF($L80="","",$L80*'Parâmetros'!$F$6-$E80)))</f>
        <v/>
      </c>
      <c r="R80" s="24">
        <f>IF($A80="","",IF($D80&lt;&gt;'Parâmetros'!$A$4,"Conferir status",IF($N80&gt;='Parâmetros'!$F$8,IF($O80="","Conferir dados realizados",IF($O80&lt;=0,"Margem realizada insuficiente",IF($P80&lt;='Parâmetros'!$F$4,"Retorno realizado dentro da meta","Retorno realizado acima da meta"))),IF($L80="","Conferir premissas",IF($L80&lt;=0,"Margem estimada insuficiente",IF($M80&lt;='Parâmetros'!$F$4,"Estimativa dentro da meta","Estimativa acima da meta"))))))</f>
        <v/>
      </c>
      <c r="S80" s="14" t="n"/>
      <c r="U80">
        <f>""</f>
        <v/>
      </c>
    </row>
    <row r="81">
      <c r="A81" s="14" t="n"/>
      <c r="B81" s="14" t="n"/>
      <c r="C81" s="15" t="n"/>
      <c r="D81" s="16" t="n"/>
      <c r="E81" s="34" t="n"/>
      <c r="F81" s="18" t="n"/>
      <c r="G81" s="34" t="n"/>
      <c r="H81" s="34" t="n"/>
      <c r="I81" s="34" t="n"/>
      <c r="J81" s="31">
        <f>IF(OR($A81="",$F81="",$G81=""),"",$F81*$G81)</f>
        <v/>
      </c>
      <c r="K81" s="31">
        <f>IF(OR($A81="",$F81="",$H81="",$I81=""),"",($F81*$H81+$I81)*(1+'Parâmetros'!$F$5))</f>
        <v/>
      </c>
      <c r="L81" s="31">
        <f>IF(OR($J81="",$K81=""),"",$J81-$K81)</f>
        <v/>
      </c>
      <c r="M81" s="35">
        <f>IF(OR($A81="",$E81="",$L81=""),"",IFERROR(IF($L81&lt;=0,"",$E81/$L81),""))</f>
        <v/>
      </c>
      <c r="N81" s="20">
        <f>IF($A81="","",COUNTIFS('Operação'!$C$5:$C$124,$A81,'Operação'!$J$5:$J$124,'Parâmetros'!$C$4))</f>
        <v/>
      </c>
      <c r="O81" s="31">
        <f>IF($A81="","",IFERROR(IF($N81=0,"",SUMIFS('Operação'!$I$5:$I$124,'Operação'!$C$5:$C$124,$A81,'Operação'!$J$5:$J$124,'Parâmetros'!$C$4)/$N81),""))</f>
        <v/>
      </c>
      <c r="P81" s="35">
        <f>IF(OR($A81="",$E81="",$O81="",$N81&lt;'Parâmetros'!$F$8),"",IFERROR(IF($O81&lt;=0,"",$E81/$O81),""))</f>
        <v/>
      </c>
      <c r="Q81" s="31">
        <f>IF(OR($A81="",$E81=""),"",IF($N81&gt;='Parâmetros'!$F$8,IF($O81="","",$O81*'Parâmetros'!$F$6-$E81),IF($L81="","",$L81*'Parâmetros'!$F$6-$E81)))</f>
        <v/>
      </c>
      <c r="R81" s="21">
        <f>IF($A81="","",IF($D81&lt;&gt;'Parâmetros'!$A$4,"Conferir status",IF($N81&gt;='Parâmetros'!$F$8,IF($O81="","Conferir dados realizados",IF($O81&lt;=0,"Margem realizada insuficiente",IF($P81&lt;='Parâmetros'!$F$4,"Retorno realizado dentro da meta","Retorno realizado acima da meta"))),IF($L81="","Conferir premissas",IF($L81&lt;=0,"Margem estimada insuficiente",IF($M81&lt;='Parâmetros'!$F$4,"Estimativa dentro da meta","Estimativa acima da meta"))))))</f>
        <v/>
      </c>
      <c r="S81" s="14" t="n"/>
      <c r="U81">
        <f>""</f>
        <v/>
      </c>
    </row>
    <row r="82">
      <c r="A82" s="14" t="n"/>
      <c r="B82" s="14" t="n"/>
      <c r="C82" s="15" t="n"/>
      <c r="D82" s="16" t="n"/>
      <c r="E82" s="34" t="n"/>
      <c r="F82" s="18" t="n"/>
      <c r="G82" s="34" t="n"/>
      <c r="H82" s="34" t="n"/>
      <c r="I82" s="34" t="n"/>
      <c r="J82" s="30">
        <f>IF(OR($A82="",$F82="",$G82=""),"",$F82*$G82)</f>
        <v/>
      </c>
      <c r="K82" s="30">
        <f>IF(OR($A82="",$F82="",$H82="",$I82=""),"",($F82*$H82+$I82)*(1+'Parâmetros'!$F$5))</f>
        <v/>
      </c>
      <c r="L82" s="30">
        <f>IF(OR($J82="",$K82=""),"",$J82-$K82)</f>
        <v/>
      </c>
      <c r="M82" s="36">
        <f>IF(OR($A82="",$E82="",$L82=""),"",IFERROR(IF($L82&lt;=0,"",$E82/$L82),""))</f>
        <v/>
      </c>
      <c r="N82" s="23">
        <f>IF($A82="","",COUNTIFS('Operação'!$C$5:$C$124,$A82,'Operação'!$J$5:$J$124,'Parâmetros'!$C$4))</f>
        <v/>
      </c>
      <c r="O82" s="30">
        <f>IF($A82="","",IFERROR(IF($N82=0,"",SUMIFS('Operação'!$I$5:$I$124,'Operação'!$C$5:$C$124,$A82,'Operação'!$J$5:$J$124,'Parâmetros'!$C$4)/$N82),""))</f>
        <v/>
      </c>
      <c r="P82" s="36">
        <f>IF(OR($A82="",$E82="",$O82="",$N82&lt;'Parâmetros'!$F$8),"",IFERROR(IF($O82&lt;=0,"",$E82/$O82),""))</f>
        <v/>
      </c>
      <c r="Q82" s="30">
        <f>IF(OR($A82="",$E82=""),"",IF($N82&gt;='Parâmetros'!$F$8,IF($O82="","",$O82*'Parâmetros'!$F$6-$E82),IF($L82="","",$L82*'Parâmetros'!$F$6-$E82)))</f>
        <v/>
      </c>
      <c r="R82" s="24">
        <f>IF($A82="","",IF($D82&lt;&gt;'Parâmetros'!$A$4,"Conferir status",IF($N82&gt;='Parâmetros'!$F$8,IF($O82="","Conferir dados realizados",IF($O82&lt;=0,"Margem realizada insuficiente",IF($P82&lt;='Parâmetros'!$F$4,"Retorno realizado dentro da meta","Retorno realizado acima da meta"))),IF($L82="","Conferir premissas",IF($L82&lt;=0,"Margem estimada insuficiente",IF($M82&lt;='Parâmetros'!$F$4,"Estimativa dentro da meta","Estimativa acima da meta"))))))</f>
        <v/>
      </c>
      <c r="S82" s="14" t="n"/>
      <c r="U82">
        <f>""</f>
        <v/>
      </c>
    </row>
    <row r="83">
      <c r="A83" s="14" t="n"/>
      <c r="B83" s="14" t="n"/>
      <c r="C83" s="15" t="n"/>
      <c r="D83" s="16" t="n"/>
      <c r="E83" s="34" t="n"/>
      <c r="F83" s="18" t="n"/>
      <c r="G83" s="34" t="n"/>
      <c r="H83" s="34" t="n"/>
      <c r="I83" s="34" t="n"/>
      <c r="J83" s="31">
        <f>IF(OR($A83="",$F83="",$G83=""),"",$F83*$G83)</f>
        <v/>
      </c>
      <c r="K83" s="31">
        <f>IF(OR($A83="",$F83="",$H83="",$I83=""),"",($F83*$H83+$I83)*(1+'Parâmetros'!$F$5))</f>
        <v/>
      </c>
      <c r="L83" s="31">
        <f>IF(OR($J83="",$K83=""),"",$J83-$K83)</f>
        <v/>
      </c>
      <c r="M83" s="35">
        <f>IF(OR($A83="",$E83="",$L83=""),"",IFERROR(IF($L83&lt;=0,"",$E83/$L83),""))</f>
        <v/>
      </c>
      <c r="N83" s="20">
        <f>IF($A83="","",COUNTIFS('Operação'!$C$5:$C$124,$A83,'Operação'!$J$5:$J$124,'Parâmetros'!$C$4))</f>
        <v/>
      </c>
      <c r="O83" s="31">
        <f>IF($A83="","",IFERROR(IF($N83=0,"",SUMIFS('Operação'!$I$5:$I$124,'Operação'!$C$5:$C$124,$A83,'Operação'!$J$5:$J$124,'Parâmetros'!$C$4)/$N83),""))</f>
        <v/>
      </c>
      <c r="P83" s="35">
        <f>IF(OR($A83="",$E83="",$O83="",$N83&lt;'Parâmetros'!$F$8),"",IFERROR(IF($O83&lt;=0,"",$E83/$O83),""))</f>
        <v/>
      </c>
      <c r="Q83" s="31">
        <f>IF(OR($A83="",$E83=""),"",IF($N83&gt;='Parâmetros'!$F$8,IF($O83="","",$O83*'Parâmetros'!$F$6-$E83),IF($L83="","",$L83*'Parâmetros'!$F$6-$E83)))</f>
        <v/>
      </c>
      <c r="R83" s="21">
        <f>IF($A83="","",IF($D83&lt;&gt;'Parâmetros'!$A$4,"Conferir status",IF($N83&gt;='Parâmetros'!$F$8,IF($O83="","Conferir dados realizados",IF($O83&lt;=0,"Margem realizada insuficiente",IF($P83&lt;='Parâmetros'!$F$4,"Retorno realizado dentro da meta","Retorno realizado acima da meta"))),IF($L83="","Conferir premissas",IF($L83&lt;=0,"Margem estimada insuficiente",IF($M83&lt;='Parâmetros'!$F$4,"Estimativa dentro da meta","Estimativa acima da meta"))))))</f>
        <v/>
      </c>
      <c r="S83" s="14" t="n"/>
      <c r="U83">
        <f>""</f>
        <v/>
      </c>
    </row>
    <row r="84">
      <c r="A84" s="14" t="n"/>
      <c r="B84" s="14" t="n"/>
      <c r="C84" s="15" t="n"/>
      <c r="D84" s="16" t="n"/>
      <c r="E84" s="34" t="n"/>
      <c r="F84" s="18" t="n"/>
      <c r="G84" s="34" t="n"/>
      <c r="H84" s="34" t="n"/>
      <c r="I84" s="34" t="n"/>
      <c r="J84" s="30">
        <f>IF(OR($A84="",$F84="",$G84=""),"",$F84*$G84)</f>
        <v/>
      </c>
      <c r="K84" s="30">
        <f>IF(OR($A84="",$F84="",$H84="",$I84=""),"",($F84*$H84+$I84)*(1+'Parâmetros'!$F$5))</f>
        <v/>
      </c>
      <c r="L84" s="30">
        <f>IF(OR($J84="",$K84=""),"",$J84-$K84)</f>
        <v/>
      </c>
      <c r="M84" s="36">
        <f>IF(OR($A84="",$E84="",$L84=""),"",IFERROR(IF($L84&lt;=0,"",$E84/$L84),""))</f>
        <v/>
      </c>
      <c r="N84" s="23">
        <f>IF($A84="","",COUNTIFS('Operação'!$C$5:$C$124,$A84,'Operação'!$J$5:$J$124,'Parâmetros'!$C$4))</f>
        <v/>
      </c>
      <c r="O84" s="30">
        <f>IF($A84="","",IFERROR(IF($N84=0,"",SUMIFS('Operação'!$I$5:$I$124,'Operação'!$C$5:$C$124,$A84,'Operação'!$J$5:$J$124,'Parâmetros'!$C$4)/$N84),""))</f>
        <v/>
      </c>
      <c r="P84" s="36">
        <f>IF(OR($A84="",$E84="",$O84="",$N84&lt;'Parâmetros'!$F$8),"",IFERROR(IF($O84&lt;=0,"",$E84/$O84),""))</f>
        <v/>
      </c>
      <c r="Q84" s="30">
        <f>IF(OR($A84="",$E84=""),"",IF($N84&gt;='Parâmetros'!$F$8,IF($O84="","",$O84*'Parâmetros'!$F$6-$E84),IF($L84="","",$L84*'Parâmetros'!$F$6-$E84)))</f>
        <v/>
      </c>
      <c r="R84" s="24">
        <f>IF($A84="","",IF($D84&lt;&gt;'Parâmetros'!$A$4,"Conferir status",IF($N84&gt;='Parâmetros'!$F$8,IF($O84="","Conferir dados realizados",IF($O84&lt;=0,"Margem realizada insuficiente",IF($P84&lt;='Parâmetros'!$F$4,"Retorno realizado dentro da meta","Retorno realizado acima da meta"))),IF($L84="","Conferir premissas",IF($L84&lt;=0,"Margem estimada insuficiente",IF($M84&lt;='Parâmetros'!$F$4,"Estimativa dentro da meta","Estimativa acima da meta"))))))</f>
        <v/>
      </c>
      <c r="S84" s="14" t="n"/>
      <c r="U84">
        <f>""</f>
        <v/>
      </c>
    </row>
    <row r="85">
      <c r="A85" s="14" t="n"/>
      <c r="B85" s="14" t="n"/>
      <c r="C85" s="15" t="n"/>
      <c r="D85" s="16" t="n"/>
      <c r="E85" s="34" t="n"/>
      <c r="F85" s="18" t="n"/>
      <c r="G85" s="34" t="n"/>
      <c r="H85" s="34" t="n"/>
      <c r="I85" s="34" t="n"/>
      <c r="J85" s="31">
        <f>IF(OR($A85="",$F85="",$G85=""),"",$F85*$G85)</f>
        <v/>
      </c>
      <c r="K85" s="31">
        <f>IF(OR($A85="",$F85="",$H85="",$I85=""),"",($F85*$H85+$I85)*(1+'Parâmetros'!$F$5))</f>
        <v/>
      </c>
      <c r="L85" s="31">
        <f>IF(OR($J85="",$K85=""),"",$J85-$K85)</f>
        <v/>
      </c>
      <c r="M85" s="35">
        <f>IF(OR($A85="",$E85="",$L85=""),"",IFERROR(IF($L85&lt;=0,"",$E85/$L85),""))</f>
        <v/>
      </c>
      <c r="N85" s="20">
        <f>IF($A85="","",COUNTIFS('Operação'!$C$5:$C$124,$A85,'Operação'!$J$5:$J$124,'Parâmetros'!$C$4))</f>
        <v/>
      </c>
      <c r="O85" s="31">
        <f>IF($A85="","",IFERROR(IF($N85=0,"",SUMIFS('Operação'!$I$5:$I$124,'Operação'!$C$5:$C$124,$A85,'Operação'!$J$5:$J$124,'Parâmetros'!$C$4)/$N85),""))</f>
        <v/>
      </c>
      <c r="P85" s="35">
        <f>IF(OR($A85="",$E85="",$O85="",$N85&lt;'Parâmetros'!$F$8),"",IFERROR(IF($O85&lt;=0,"",$E85/$O85),""))</f>
        <v/>
      </c>
      <c r="Q85" s="31">
        <f>IF(OR($A85="",$E85=""),"",IF($N85&gt;='Parâmetros'!$F$8,IF($O85="","",$O85*'Parâmetros'!$F$6-$E85),IF($L85="","",$L85*'Parâmetros'!$F$6-$E85)))</f>
        <v/>
      </c>
      <c r="R85" s="21">
        <f>IF($A85="","",IF($D85&lt;&gt;'Parâmetros'!$A$4,"Conferir status",IF($N85&gt;='Parâmetros'!$F$8,IF($O85="","Conferir dados realizados",IF($O85&lt;=0,"Margem realizada insuficiente",IF($P85&lt;='Parâmetros'!$F$4,"Retorno realizado dentro da meta","Retorno realizado acima da meta"))),IF($L85="","Conferir premissas",IF($L85&lt;=0,"Margem estimada insuficiente",IF($M85&lt;='Parâmetros'!$F$4,"Estimativa dentro da meta","Estimativa acima da meta"))))))</f>
        <v/>
      </c>
      <c r="S85" s="14" t="n"/>
      <c r="U85">
        <f>""</f>
        <v/>
      </c>
    </row>
    <row r="86">
      <c r="A86" s="14" t="n"/>
      <c r="B86" s="14" t="n"/>
      <c r="C86" s="15" t="n"/>
      <c r="D86" s="16" t="n"/>
      <c r="E86" s="34" t="n"/>
      <c r="F86" s="18" t="n"/>
      <c r="G86" s="34" t="n"/>
      <c r="H86" s="34" t="n"/>
      <c r="I86" s="34" t="n"/>
      <c r="J86" s="30">
        <f>IF(OR($A86="",$F86="",$G86=""),"",$F86*$G86)</f>
        <v/>
      </c>
      <c r="K86" s="30">
        <f>IF(OR($A86="",$F86="",$H86="",$I86=""),"",($F86*$H86+$I86)*(1+'Parâmetros'!$F$5))</f>
        <v/>
      </c>
      <c r="L86" s="30">
        <f>IF(OR($J86="",$K86=""),"",$J86-$K86)</f>
        <v/>
      </c>
      <c r="M86" s="36">
        <f>IF(OR($A86="",$E86="",$L86=""),"",IFERROR(IF($L86&lt;=0,"",$E86/$L86),""))</f>
        <v/>
      </c>
      <c r="N86" s="23">
        <f>IF($A86="","",COUNTIFS('Operação'!$C$5:$C$124,$A86,'Operação'!$J$5:$J$124,'Parâmetros'!$C$4))</f>
        <v/>
      </c>
      <c r="O86" s="30">
        <f>IF($A86="","",IFERROR(IF($N86=0,"",SUMIFS('Operação'!$I$5:$I$124,'Operação'!$C$5:$C$124,$A86,'Operação'!$J$5:$J$124,'Parâmetros'!$C$4)/$N86),""))</f>
        <v/>
      </c>
      <c r="P86" s="36">
        <f>IF(OR($A86="",$E86="",$O86="",$N86&lt;'Parâmetros'!$F$8),"",IFERROR(IF($O86&lt;=0,"",$E86/$O86),""))</f>
        <v/>
      </c>
      <c r="Q86" s="30">
        <f>IF(OR($A86="",$E86=""),"",IF($N86&gt;='Parâmetros'!$F$8,IF($O86="","",$O86*'Parâmetros'!$F$6-$E86),IF($L86="","",$L86*'Parâmetros'!$F$6-$E86)))</f>
        <v/>
      </c>
      <c r="R86" s="24">
        <f>IF($A86="","",IF($D86&lt;&gt;'Parâmetros'!$A$4,"Conferir status",IF($N86&gt;='Parâmetros'!$F$8,IF($O86="","Conferir dados realizados",IF($O86&lt;=0,"Margem realizada insuficiente",IF($P86&lt;='Parâmetros'!$F$4,"Retorno realizado dentro da meta","Retorno realizado acima da meta"))),IF($L86="","Conferir premissas",IF($L86&lt;=0,"Margem estimada insuficiente",IF($M86&lt;='Parâmetros'!$F$4,"Estimativa dentro da meta","Estimativa acima da meta"))))))</f>
        <v/>
      </c>
      <c r="S86" s="14" t="n"/>
      <c r="U86">
        <f>""</f>
        <v/>
      </c>
    </row>
    <row r="87">
      <c r="A87" s="14" t="n"/>
      <c r="B87" s="14" t="n"/>
      <c r="C87" s="15" t="n"/>
      <c r="D87" s="16" t="n"/>
      <c r="E87" s="34" t="n"/>
      <c r="F87" s="18" t="n"/>
      <c r="G87" s="34" t="n"/>
      <c r="H87" s="34" t="n"/>
      <c r="I87" s="34" t="n"/>
      <c r="J87" s="31">
        <f>IF(OR($A87="",$F87="",$G87=""),"",$F87*$G87)</f>
        <v/>
      </c>
      <c r="K87" s="31">
        <f>IF(OR($A87="",$F87="",$H87="",$I87=""),"",($F87*$H87+$I87)*(1+'Parâmetros'!$F$5))</f>
        <v/>
      </c>
      <c r="L87" s="31">
        <f>IF(OR($J87="",$K87=""),"",$J87-$K87)</f>
        <v/>
      </c>
      <c r="M87" s="35">
        <f>IF(OR($A87="",$E87="",$L87=""),"",IFERROR(IF($L87&lt;=0,"",$E87/$L87),""))</f>
        <v/>
      </c>
      <c r="N87" s="20">
        <f>IF($A87="","",COUNTIFS('Operação'!$C$5:$C$124,$A87,'Operação'!$J$5:$J$124,'Parâmetros'!$C$4))</f>
        <v/>
      </c>
      <c r="O87" s="31">
        <f>IF($A87="","",IFERROR(IF($N87=0,"",SUMIFS('Operação'!$I$5:$I$124,'Operação'!$C$5:$C$124,$A87,'Operação'!$J$5:$J$124,'Parâmetros'!$C$4)/$N87),""))</f>
        <v/>
      </c>
      <c r="P87" s="35">
        <f>IF(OR($A87="",$E87="",$O87="",$N87&lt;'Parâmetros'!$F$8),"",IFERROR(IF($O87&lt;=0,"",$E87/$O87),""))</f>
        <v/>
      </c>
      <c r="Q87" s="31">
        <f>IF(OR($A87="",$E87=""),"",IF($N87&gt;='Parâmetros'!$F$8,IF($O87="","",$O87*'Parâmetros'!$F$6-$E87),IF($L87="","",$L87*'Parâmetros'!$F$6-$E87)))</f>
        <v/>
      </c>
      <c r="R87" s="21">
        <f>IF($A87="","",IF($D87&lt;&gt;'Parâmetros'!$A$4,"Conferir status",IF($N87&gt;='Parâmetros'!$F$8,IF($O87="","Conferir dados realizados",IF($O87&lt;=0,"Margem realizada insuficiente",IF($P87&lt;='Parâmetros'!$F$4,"Retorno realizado dentro da meta","Retorno realizado acima da meta"))),IF($L87="","Conferir premissas",IF($L87&lt;=0,"Margem estimada insuficiente",IF($M87&lt;='Parâmetros'!$F$4,"Estimativa dentro da meta","Estimativa acima da meta"))))))</f>
        <v/>
      </c>
      <c r="S87" s="14" t="n"/>
      <c r="U87">
        <f>""</f>
        <v/>
      </c>
    </row>
    <row r="88">
      <c r="A88" s="14" t="n"/>
      <c r="B88" s="14" t="n"/>
      <c r="C88" s="15" t="n"/>
      <c r="D88" s="16" t="n"/>
      <c r="E88" s="34" t="n"/>
      <c r="F88" s="18" t="n"/>
      <c r="G88" s="34" t="n"/>
      <c r="H88" s="34" t="n"/>
      <c r="I88" s="34" t="n"/>
      <c r="J88" s="30">
        <f>IF(OR($A88="",$F88="",$G88=""),"",$F88*$G88)</f>
        <v/>
      </c>
      <c r="K88" s="30">
        <f>IF(OR($A88="",$F88="",$H88="",$I88=""),"",($F88*$H88+$I88)*(1+'Parâmetros'!$F$5))</f>
        <v/>
      </c>
      <c r="L88" s="30">
        <f>IF(OR($J88="",$K88=""),"",$J88-$K88)</f>
        <v/>
      </c>
      <c r="M88" s="36">
        <f>IF(OR($A88="",$E88="",$L88=""),"",IFERROR(IF($L88&lt;=0,"",$E88/$L88),""))</f>
        <v/>
      </c>
      <c r="N88" s="23">
        <f>IF($A88="","",COUNTIFS('Operação'!$C$5:$C$124,$A88,'Operação'!$J$5:$J$124,'Parâmetros'!$C$4))</f>
        <v/>
      </c>
      <c r="O88" s="30">
        <f>IF($A88="","",IFERROR(IF($N88=0,"",SUMIFS('Operação'!$I$5:$I$124,'Operação'!$C$5:$C$124,$A88,'Operação'!$J$5:$J$124,'Parâmetros'!$C$4)/$N88),""))</f>
        <v/>
      </c>
      <c r="P88" s="36">
        <f>IF(OR($A88="",$E88="",$O88="",$N88&lt;'Parâmetros'!$F$8),"",IFERROR(IF($O88&lt;=0,"",$E88/$O88),""))</f>
        <v/>
      </c>
      <c r="Q88" s="30">
        <f>IF(OR($A88="",$E88=""),"",IF($N88&gt;='Parâmetros'!$F$8,IF($O88="","",$O88*'Parâmetros'!$F$6-$E88),IF($L88="","",$L88*'Parâmetros'!$F$6-$E88)))</f>
        <v/>
      </c>
      <c r="R88" s="24">
        <f>IF($A88="","",IF($D88&lt;&gt;'Parâmetros'!$A$4,"Conferir status",IF($N88&gt;='Parâmetros'!$F$8,IF($O88="","Conferir dados realizados",IF($O88&lt;=0,"Margem realizada insuficiente",IF($P88&lt;='Parâmetros'!$F$4,"Retorno realizado dentro da meta","Retorno realizado acima da meta"))),IF($L88="","Conferir premissas",IF($L88&lt;=0,"Margem estimada insuficiente",IF($M88&lt;='Parâmetros'!$F$4,"Estimativa dentro da meta","Estimativa acima da meta"))))))</f>
        <v/>
      </c>
      <c r="S88" s="14" t="n"/>
      <c r="U88">
        <f>""</f>
        <v/>
      </c>
    </row>
    <row r="89">
      <c r="A89" s="14" t="n"/>
      <c r="B89" s="14" t="n"/>
      <c r="C89" s="15" t="n"/>
      <c r="D89" s="16" t="n"/>
      <c r="E89" s="34" t="n"/>
      <c r="F89" s="18" t="n"/>
      <c r="G89" s="34" t="n"/>
      <c r="H89" s="34" t="n"/>
      <c r="I89" s="34" t="n"/>
      <c r="J89" s="31">
        <f>IF(OR($A89="",$F89="",$G89=""),"",$F89*$G89)</f>
        <v/>
      </c>
      <c r="K89" s="31">
        <f>IF(OR($A89="",$F89="",$H89="",$I89=""),"",($F89*$H89+$I89)*(1+'Parâmetros'!$F$5))</f>
        <v/>
      </c>
      <c r="L89" s="31">
        <f>IF(OR($J89="",$K89=""),"",$J89-$K89)</f>
        <v/>
      </c>
      <c r="M89" s="35">
        <f>IF(OR($A89="",$E89="",$L89=""),"",IFERROR(IF($L89&lt;=0,"",$E89/$L89),""))</f>
        <v/>
      </c>
      <c r="N89" s="20">
        <f>IF($A89="","",COUNTIFS('Operação'!$C$5:$C$124,$A89,'Operação'!$J$5:$J$124,'Parâmetros'!$C$4))</f>
        <v/>
      </c>
      <c r="O89" s="31">
        <f>IF($A89="","",IFERROR(IF($N89=0,"",SUMIFS('Operação'!$I$5:$I$124,'Operação'!$C$5:$C$124,$A89,'Operação'!$J$5:$J$124,'Parâmetros'!$C$4)/$N89),""))</f>
        <v/>
      </c>
      <c r="P89" s="35">
        <f>IF(OR($A89="",$E89="",$O89="",$N89&lt;'Parâmetros'!$F$8),"",IFERROR(IF($O89&lt;=0,"",$E89/$O89),""))</f>
        <v/>
      </c>
      <c r="Q89" s="31">
        <f>IF(OR($A89="",$E89=""),"",IF($N89&gt;='Parâmetros'!$F$8,IF($O89="","",$O89*'Parâmetros'!$F$6-$E89),IF($L89="","",$L89*'Parâmetros'!$F$6-$E89)))</f>
        <v/>
      </c>
      <c r="R89" s="21">
        <f>IF($A89="","",IF($D89&lt;&gt;'Parâmetros'!$A$4,"Conferir status",IF($N89&gt;='Parâmetros'!$F$8,IF($O89="","Conferir dados realizados",IF($O89&lt;=0,"Margem realizada insuficiente",IF($P89&lt;='Parâmetros'!$F$4,"Retorno realizado dentro da meta","Retorno realizado acima da meta"))),IF($L89="","Conferir premissas",IF($L89&lt;=0,"Margem estimada insuficiente",IF($M89&lt;='Parâmetros'!$F$4,"Estimativa dentro da meta","Estimativa acima da meta"))))))</f>
        <v/>
      </c>
      <c r="S89" s="14" t="n"/>
      <c r="U89">
        <f>""</f>
        <v/>
      </c>
    </row>
    <row r="90">
      <c r="A90" s="14" t="n"/>
      <c r="B90" s="14" t="n"/>
      <c r="C90" s="15" t="n"/>
      <c r="D90" s="16" t="n"/>
      <c r="E90" s="34" t="n"/>
      <c r="F90" s="18" t="n"/>
      <c r="G90" s="34" t="n"/>
      <c r="H90" s="34" t="n"/>
      <c r="I90" s="34" t="n"/>
      <c r="J90" s="30">
        <f>IF(OR($A90="",$F90="",$G90=""),"",$F90*$G90)</f>
        <v/>
      </c>
      <c r="K90" s="30">
        <f>IF(OR($A90="",$F90="",$H90="",$I90=""),"",($F90*$H90+$I90)*(1+'Parâmetros'!$F$5))</f>
        <v/>
      </c>
      <c r="L90" s="30">
        <f>IF(OR($J90="",$K90=""),"",$J90-$K90)</f>
        <v/>
      </c>
      <c r="M90" s="36">
        <f>IF(OR($A90="",$E90="",$L90=""),"",IFERROR(IF($L90&lt;=0,"",$E90/$L90),""))</f>
        <v/>
      </c>
      <c r="N90" s="23">
        <f>IF($A90="","",COUNTIFS('Operação'!$C$5:$C$124,$A90,'Operação'!$J$5:$J$124,'Parâmetros'!$C$4))</f>
        <v/>
      </c>
      <c r="O90" s="30">
        <f>IF($A90="","",IFERROR(IF($N90=0,"",SUMIFS('Operação'!$I$5:$I$124,'Operação'!$C$5:$C$124,$A90,'Operação'!$J$5:$J$124,'Parâmetros'!$C$4)/$N90),""))</f>
        <v/>
      </c>
      <c r="P90" s="36">
        <f>IF(OR($A90="",$E90="",$O90="",$N90&lt;'Parâmetros'!$F$8),"",IFERROR(IF($O90&lt;=0,"",$E90/$O90),""))</f>
        <v/>
      </c>
      <c r="Q90" s="30">
        <f>IF(OR($A90="",$E90=""),"",IF($N90&gt;='Parâmetros'!$F$8,IF($O90="","",$O90*'Parâmetros'!$F$6-$E90),IF($L90="","",$L90*'Parâmetros'!$F$6-$E90)))</f>
        <v/>
      </c>
      <c r="R90" s="24">
        <f>IF($A90="","",IF($D90&lt;&gt;'Parâmetros'!$A$4,"Conferir status",IF($N90&gt;='Parâmetros'!$F$8,IF($O90="","Conferir dados realizados",IF($O90&lt;=0,"Margem realizada insuficiente",IF($P90&lt;='Parâmetros'!$F$4,"Retorno realizado dentro da meta","Retorno realizado acima da meta"))),IF($L90="","Conferir premissas",IF($L90&lt;=0,"Margem estimada insuficiente",IF($M90&lt;='Parâmetros'!$F$4,"Estimativa dentro da meta","Estimativa acima da meta"))))))</f>
        <v/>
      </c>
      <c r="S90" s="14" t="n"/>
      <c r="U90">
        <f>""</f>
        <v/>
      </c>
    </row>
    <row r="91">
      <c r="A91" s="14" t="n"/>
      <c r="B91" s="14" t="n"/>
      <c r="C91" s="15" t="n"/>
      <c r="D91" s="16" t="n"/>
      <c r="E91" s="34" t="n"/>
      <c r="F91" s="18" t="n"/>
      <c r="G91" s="34" t="n"/>
      <c r="H91" s="34" t="n"/>
      <c r="I91" s="34" t="n"/>
      <c r="J91" s="31">
        <f>IF(OR($A91="",$F91="",$G91=""),"",$F91*$G91)</f>
        <v/>
      </c>
      <c r="K91" s="31">
        <f>IF(OR($A91="",$F91="",$H91="",$I91=""),"",($F91*$H91+$I91)*(1+'Parâmetros'!$F$5))</f>
        <v/>
      </c>
      <c r="L91" s="31">
        <f>IF(OR($J91="",$K91=""),"",$J91-$K91)</f>
        <v/>
      </c>
      <c r="M91" s="35">
        <f>IF(OR($A91="",$E91="",$L91=""),"",IFERROR(IF($L91&lt;=0,"",$E91/$L91),""))</f>
        <v/>
      </c>
      <c r="N91" s="20">
        <f>IF($A91="","",COUNTIFS('Operação'!$C$5:$C$124,$A91,'Operação'!$J$5:$J$124,'Parâmetros'!$C$4))</f>
        <v/>
      </c>
      <c r="O91" s="31">
        <f>IF($A91="","",IFERROR(IF($N91=0,"",SUMIFS('Operação'!$I$5:$I$124,'Operação'!$C$5:$C$124,$A91,'Operação'!$J$5:$J$124,'Parâmetros'!$C$4)/$N91),""))</f>
        <v/>
      </c>
      <c r="P91" s="35">
        <f>IF(OR($A91="",$E91="",$O91="",$N91&lt;'Parâmetros'!$F$8),"",IFERROR(IF($O91&lt;=0,"",$E91/$O91),""))</f>
        <v/>
      </c>
      <c r="Q91" s="31">
        <f>IF(OR($A91="",$E91=""),"",IF($N91&gt;='Parâmetros'!$F$8,IF($O91="","",$O91*'Parâmetros'!$F$6-$E91),IF($L91="","",$L91*'Parâmetros'!$F$6-$E91)))</f>
        <v/>
      </c>
      <c r="R91" s="21">
        <f>IF($A91="","",IF($D91&lt;&gt;'Parâmetros'!$A$4,"Conferir status",IF($N91&gt;='Parâmetros'!$F$8,IF($O91="","Conferir dados realizados",IF($O91&lt;=0,"Margem realizada insuficiente",IF($P91&lt;='Parâmetros'!$F$4,"Retorno realizado dentro da meta","Retorno realizado acima da meta"))),IF($L91="","Conferir premissas",IF($L91&lt;=0,"Margem estimada insuficiente",IF($M91&lt;='Parâmetros'!$F$4,"Estimativa dentro da meta","Estimativa acima da meta"))))))</f>
        <v/>
      </c>
      <c r="S91" s="14" t="n"/>
      <c r="U91">
        <f>""</f>
        <v/>
      </c>
    </row>
    <row r="92">
      <c r="A92" s="14" t="n"/>
      <c r="B92" s="14" t="n"/>
      <c r="C92" s="15" t="n"/>
      <c r="D92" s="16" t="n"/>
      <c r="E92" s="34" t="n"/>
      <c r="F92" s="18" t="n"/>
      <c r="G92" s="34" t="n"/>
      <c r="H92" s="34" t="n"/>
      <c r="I92" s="34" t="n"/>
      <c r="J92" s="30">
        <f>IF(OR($A92="",$F92="",$G92=""),"",$F92*$G92)</f>
        <v/>
      </c>
      <c r="K92" s="30">
        <f>IF(OR($A92="",$F92="",$H92="",$I92=""),"",($F92*$H92+$I92)*(1+'Parâmetros'!$F$5))</f>
        <v/>
      </c>
      <c r="L92" s="30">
        <f>IF(OR($J92="",$K92=""),"",$J92-$K92)</f>
        <v/>
      </c>
      <c r="M92" s="36">
        <f>IF(OR($A92="",$E92="",$L92=""),"",IFERROR(IF($L92&lt;=0,"",$E92/$L92),""))</f>
        <v/>
      </c>
      <c r="N92" s="23">
        <f>IF($A92="","",COUNTIFS('Operação'!$C$5:$C$124,$A92,'Operação'!$J$5:$J$124,'Parâmetros'!$C$4))</f>
        <v/>
      </c>
      <c r="O92" s="30">
        <f>IF($A92="","",IFERROR(IF($N92=0,"",SUMIFS('Operação'!$I$5:$I$124,'Operação'!$C$5:$C$124,$A92,'Operação'!$J$5:$J$124,'Parâmetros'!$C$4)/$N92),""))</f>
        <v/>
      </c>
      <c r="P92" s="36">
        <f>IF(OR($A92="",$E92="",$O92="",$N92&lt;'Parâmetros'!$F$8),"",IFERROR(IF($O92&lt;=0,"",$E92/$O92),""))</f>
        <v/>
      </c>
      <c r="Q92" s="30">
        <f>IF(OR($A92="",$E92=""),"",IF($N92&gt;='Parâmetros'!$F$8,IF($O92="","",$O92*'Parâmetros'!$F$6-$E92),IF($L92="","",$L92*'Parâmetros'!$F$6-$E92)))</f>
        <v/>
      </c>
      <c r="R92" s="24">
        <f>IF($A92="","",IF($D92&lt;&gt;'Parâmetros'!$A$4,"Conferir status",IF($N92&gt;='Parâmetros'!$F$8,IF($O92="","Conferir dados realizados",IF($O92&lt;=0,"Margem realizada insuficiente",IF($P92&lt;='Parâmetros'!$F$4,"Retorno realizado dentro da meta","Retorno realizado acima da meta"))),IF($L92="","Conferir premissas",IF($L92&lt;=0,"Margem estimada insuficiente",IF($M92&lt;='Parâmetros'!$F$4,"Estimativa dentro da meta","Estimativa acima da meta"))))))</f>
        <v/>
      </c>
      <c r="S92" s="14" t="n"/>
      <c r="U92">
        <f>""</f>
        <v/>
      </c>
    </row>
    <row r="93">
      <c r="A93" s="14" t="n"/>
      <c r="B93" s="14" t="n"/>
      <c r="C93" s="15" t="n"/>
      <c r="D93" s="16" t="n"/>
      <c r="E93" s="34" t="n"/>
      <c r="F93" s="18" t="n"/>
      <c r="G93" s="34" t="n"/>
      <c r="H93" s="34" t="n"/>
      <c r="I93" s="34" t="n"/>
      <c r="J93" s="31">
        <f>IF(OR($A93="",$F93="",$G93=""),"",$F93*$G93)</f>
        <v/>
      </c>
      <c r="K93" s="31">
        <f>IF(OR($A93="",$F93="",$H93="",$I93=""),"",($F93*$H93+$I93)*(1+'Parâmetros'!$F$5))</f>
        <v/>
      </c>
      <c r="L93" s="31">
        <f>IF(OR($J93="",$K93=""),"",$J93-$K93)</f>
        <v/>
      </c>
      <c r="M93" s="35">
        <f>IF(OR($A93="",$E93="",$L93=""),"",IFERROR(IF($L93&lt;=0,"",$E93/$L93),""))</f>
        <v/>
      </c>
      <c r="N93" s="20">
        <f>IF($A93="","",COUNTIFS('Operação'!$C$5:$C$124,$A93,'Operação'!$J$5:$J$124,'Parâmetros'!$C$4))</f>
        <v/>
      </c>
      <c r="O93" s="31">
        <f>IF($A93="","",IFERROR(IF($N93=0,"",SUMIFS('Operação'!$I$5:$I$124,'Operação'!$C$5:$C$124,$A93,'Operação'!$J$5:$J$124,'Parâmetros'!$C$4)/$N93),""))</f>
        <v/>
      </c>
      <c r="P93" s="35">
        <f>IF(OR($A93="",$E93="",$O93="",$N93&lt;'Parâmetros'!$F$8),"",IFERROR(IF($O93&lt;=0,"",$E93/$O93),""))</f>
        <v/>
      </c>
      <c r="Q93" s="31">
        <f>IF(OR($A93="",$E93=""),"",IF($N93&gt;='Parâmetros'!$F$8,IF($O93="","",$O93*'Parâmetros'!$F$6-$E93),IF($L93="","",$L93*'Parâmetros'!$F$6-$E93)))</f>
        <v/>
      </c>
      <c r="R93" s="21">
        <f>IF($A93="","",IF($D93&lt;&gt;'Parâmetros'!$A$4,"Conferir status",IF($N93&gt;='Parâmetros'!$F$8,IF($O93="","Conferir dados realizados",IF($O93&lt;=0,"Margem realizada insuficiente",IF($P93&lt;='Parâmetros'!$F$4,"Retorno realizado dentro da meta","Retorno realizado acima da meta"))),IF($L93="","Conferir premissas",IF($L93&lt;=0,"Margem estimada insuficiente",IF($M93&lt;='Parâmetros'!$F$4,"Estimativa dentro da meta","Estimativa acima da meta"))))))</f>
        <v/>
      </c>
      <c r="S93" s="14" t="n"/>
      <c r="U93">
        <f>""</f>
        <v/>
      </c>
    </row>
    <row r="94">
      <c r="A94" s="14" t="n"/>
      <c r="B94" s="14" t="n"/>
      <c r="C94" s="15" t="n"/>
      <c r="D94" s="16" t="n"/>
      <c r="E94" s="34" t="n"/>
      <c r="F94" s="18" t="n"/>
      <c r="G94" s="34" t="n"/>
      <c r="H94" s="34" t="n"/>
      <c r="I94" s="34" t="n"/>
      <c r="J94" s="30">
        <f>IF(OR($A94="",$F94="",$G94=""),"",$F94*$G94)</f>
        <v/>
      </c>
      <c r="K94" s="30">
        <f>IF(OR($A94="",$F94="",$H94="",$I94=""),"",($F94*$H94+$I94)*(1+'Parâmetros'!$F$5))</f>
        <v/>
      </c>
      <c r="L94" s="30">
        <f>IF(OR($J94="",$K94=""),"",$J94-$K94)</f>
        <v/>
      </c>
      <c r="M94" s="36">
        <f>IF(OR($A94="",$E94="",$L94=""),"",IFERROR(IF($L94&lt;=0,"",$E94/$L94),""))</f>
        <v/>
      </c>
      <c r="N94" s="23">
        <f>IF($A94="","",COUNTIFS('Operação'!$C$5:$C$124,$A94,'Operação'!$J$5:$J$124,'Parâmetros'!$C$4))</f>
        <v/>
      </c>
      <c r="O94" s="30">
        <f>IF($A94="","",IFERROR(IF($N94=0,"",SUMIFS('Operação'!$I$5:$I$124,'Operação'!$C$5:$C$124,$A94,'Operação'!$J$5:$J$124,'Parâmetros'!$C$4)/$N94),""))</f>
        <v/>
      </c>
      <c r="P94" s="36">
        <f>IF(OR($A94="",$E94="",$O94="",$N94&lt;'Parâmetros'!$F$8),"",IFERROR(IF($O94&lt;=0,"",$E94/$O94),""))</f>
        <v/>
      </c>
      <c r="Q94" s="30">
        <f>IF(OR($A94="",$E94=""),"",IF($N94&gt;='Parâmetros'!$F$8,IF($O94="","",$O94*'Parâmetros'!$F$6-$E94),IF($L94="","",$L94*'Parâmetros'!$F$6-$E94)))</f>
        <v/>
      </c>
      <c r="R94" s="24">
        <f>IF($A94="","",IF($D94&lt;&gt;'Parâmetros'!$A$4,"Conferir status",IF($N94&gt;='Parâmetros'!$F$8,IF($O94="","Conferir dados realizados",IF($O94&lt;=0,"Margem realizada insuficiente",IF($P94&lt;='Parâmetros'!$F$4,"Retorno realizado dentro da meta","Retorno realizado acima da meta"))),IF($L94="","Conferir premissas",IF($L94&lt;=0,"Margem estimada insuficiente",IF($M94&lt;='Parâmetros'!$F$4,"Estimativa dentro da meta","Estimativa acima da meta"))))))</f>
        <v/>
      </c>
      <c r="S94" s="14" t="n"/>
      <c r="U94">
        <f>""</f>
        <v/>
      </c>
    </row>
    <row r="95">
      <c r="A95" s="14" t="n"/>
      <c r="B95" s="14" t="n"/>
      <c r="C95" s="15" t="n"/>
      <c r="D95" s="16" t="n"/>
      <c r="E95" s="34" t="n"/>
      <c r="F95" s="18" t="n"/>
      <c r="G95" s="34" t="n"/>
      <c r="H95" s="34" t="n"/>
      <c r="I95" s="34" t="n"/>
      <c r="J95" s="31">
        <f>IF(OR($A95="",$F95="",$G95=""),"",$F95*$G95)</f>
        <v/>
      </c>
      <c r="K95" s="31">
        <f>IF(OR($A95="",$F95="",$H95="",$I95=""),"",($F95*$H95+$I95)*(1+'Parâmetros'!$F$5))</f>
        <v/>
      </c>
      <c r="L95" s="31">
        <f>IF(OR($J95="",$K95=""),"",$J95-$K95)</f>
        <v/>
      </c>
      <c r="M95" s="35">
        <f>IF(OR($A95="",$E95="",$L95=""),"",IFERROR(IF($L95&lt;=0,"",$E95/$L95),""))</f>
        <v/>
      </c>
      <c r="N95" s="20">
        <f>IF($A95="","",COUNTIFS('Operação'!$C$5:$C$124,$A95,'Operação'!$J$5:$J$124,'Parâmetros'!$C$4))</f>
        <v/>
      </c>
      <c r="O95" s="31">
        <f>IF($A95="","",IFERROR(IF($N95=0,"",SUMIFS('Operação'!$I$5:$I$124,'Operação'!$C$5:$C$124,$A95,'Operação'!$J$5:$J$124,'Parâmetros'!$C$4)/$N95),""))</f>
        <v/>
      </c>
      <c r="P95" s="35">
        <f>IF(OR($A95="",$E95="",$O95="",$N95&lt;'Parâmetros'!$F$8),"",IFERROR(IF($O95&lt;=0,"",$E95/$O95),""))</f>
        <v/>
      </c>
      <c r="Q95" s="31">
        <f>IF(OR($A95="",$E95=""),"",IF($N95&gt;='Parâmetros'!$F$8,IF($O95="","",$O95*'Parâmetros'!$F$6-$E95),IF($L95="","",$L95*'Parâmetros'!$F$6-$E95)))</f>
        <v/>
      </c>
      <c r="R95" s="21">
        <f>IF($A95="","",IF($D95&lt;&gt;'Parâmetros'!$A$4,"Conferir status",IF($N95&gt;='Parâmetros'!$F$8,IF($O95="","Conferir dados realizados",IF($O95&lt;=0,"Margem realizada insuficiente",IF($P95&lt;='Parâmetros'!$F$4,"Retorno realizado dentro da meta","Retorno realizado acima da meta"))),IF($L95="","Conferir premissas",IF($L95&lt;=0,"Margem estimada insuficiente",IF($M95&lt;='Parâmetros'!$F$4,"Estimativa dentro da meta","Estimativa acima da meta"))))))</f>
        <v/>
      </c>
      <c r="S95" s="14" t="n"/>
      <c r="U95">
        <f>""</f>
        <v/>
      </c>
    </row>
    <row r="96">
      <c r="A96" s="14" t="n"/>
      <c r="B96" s="14" t="n"/>
      <c r="C96" s="15" t="n"/>
      <c r="D96" s="16" t="n"/>
      <c r="E96" s="34" t="n"/>
      <c r="F96" s="18" t="n"/>
      <c r="G96" s="34" t="n"/>
      <c r="H96" s="34" t="n"/>
      <c r="I96" s="34" t="n"/>
      <c r="J96" s="30">
        <f>IF(OR($A96="",$F96="",$G96=""),"",$F96*$G96)</f>
        <v/>
      </c>
      <c r="K96" s="30">
        <f>IF(OR($A96="",$F96="",$H96="",$I96=""),"",($F96*$H96+$I96)*(1+'Parâmetros'!$F$5))</f>
        <v/>
      </c>
      <c r="L96" s="30">
        <f>IF(OR($J96="",$K96=""),"",$J96-$K96)</f>
        <v/>
      </c>
      <c r="M96" s="36">
        <f>IF(OR($A96="",$E96="",$L96=""),"",IFERROR(IF($L96&lt;=0,"",$E96/$L96),""))</f>
        <v/>
      </c>
      <c r="N96" s="23">
        <f>IF($A96="","",COUNTIFS('Operação'!$C$5:$C$124,$A96,'Operação'!$J$5:$J$124,'Parâmetros'!$C$4))</f>
        <v/>
      </c>
      <c r="O96" s="30">
        <f>IF($A96="","",IFERROR(IF($N96=0,"",SUMIFS('Operação'!$I$5:$I$124,'Operação'!$C$5:$C$124,$A96,'Operação'!$J$5:$J$124,'Parâmetros'!$C$4)/$N96),""))</f>
        <v/>
      </c>
      <c r="P96" s="36">
        <f>IF(OR($A96="",$E96="",$O96="",$N96&lt;'Parâmetros'!$F$8),"",IFERROR(IF($O96&lt;=0,"",$E96/$O96),""))</f>
        <v/>
      </c>
      <c r="Q96" s="30">
        <f>IF(OR($A96="",$E96=""),"",IF($N96&gt;='Parâmetros'!$F$8,IF($O96="","",$O96*'Parâmetros'!$F$6-$E96),IF($L96="","",$L96*'Parâmetros'!$F$6-$E96)))</f>
        <v/>
      </c>
      <c r="R96" s="24">
        <f>IF($A96="","",IF($D96&lt;&gt;'Parâmetros'!$A$4,"Conferir status",IF($N96&gt;='Parâmetros'!$F$8,IF($O96="","Conferir dados realizados",IF($O96&lt;=0,"Margem realizada insuficiente",IF($P96&lt;='Parâmetros'!$F$4,"Retorno realizado dentro da meta","Retorno realizado acima da meta"))),IF($L96="","Conferir premissas",IF($L96&lt;=0,"Margem estimada insuficiente",IF($M96&lt;='Parâmetros'!$F$4,"Estimativa dentro da meta","Estimativa acima da meta"))))))</f>
        <v/>
      </c>
      <c r="S96" s="14" t="n"/>
      <c r="U96">
        <f>""</f>
        <v/>
      </c>
    </row>
    <row r="97">
      <c r="A97" s="14" t="n"/>
      <c r="B97" s="14" t="n"/>
      <c r="C97" s="15" t="n"/>
      <c r="D97" s="16" t="n"/>
      <c r="E97" s="34" t="n"/>
      <c r="F97" s="18" t="n"/>
      <c r="G97" s="34" t="n"/>
      <c r="H97" s="34" t="n"/>
      <c r="I97" s="34" t="n"/>
      <c r="J97" s="31">
        <f>IF(OR($A97="",$F97="",$G97=""),"",$F97*$G97)</f>
        <v/>
      </c>
      <c r="K97" s="31">
        <f>IF(OR($A97="",$F97="",$H97="",$I97=""),"",($F97*$H97+$I97)*(1+'Parâmetros'!$F$5))</f>
        <v/>
      </c>
      <c r="L97" s="31">
        <f>IF(OR($J97="",$K97=""),"",$J97-$K97)</f>
        <v/>
      </c>
      <c r="M97" s="35">
        <f>IF(OR($A97="",$E97="",$L97=""),"",IFERROR(IF($L97&lt;=0,"",$E97/$L97),""))</f>
        <v/>
      </c>
      <c r="N97" s="20">
        <f>IF($A97="","",COUNTIFS('Operação'!$C$5:$C$124,$A97,'Operação'!$J$5:$J$124,'Parâmetros'!$C$4))</f>
        <v/>
      </c>
      <c r="O97" s="31">
        <f>IF($A97="","",IFERROR(IF($N97=0,"",SUMIFS('Operação'!$I$5:$I$124,'Operação'!$C$5:$C$124,$A97,'Operação'!$J$5:$J$124,'Parâmetros'!$C$4)/$N97),""))</f>
        <v/>
      </c>
      <c r="P97" s="35">
        <f>IF(OR($A97="",$E97="",$O97="",$N97&lt;'Parâmetros'!$F$8),"",IFERROR(IF($O97&lt;=0,"",$E97/$O97),""))</f>
        <v/>
      </c>
      <c r="Q97" s="31">
        <f>IF(OR($A97="",$E97=""),"",IF($N97&gt;='Parâmetros'!$F$8,IF($O97="","",$O97*'Parâmetros'!$F$6-$E97),IF($L97="","",$L97*'Parâmetros'!$F$6-$E97)))</f>
        <v/>
      </c>
      <c r="R97" s="21">
        <f>IF($A97="","",IF($D97&lt;&gt;'Parâmetros'!$A$4,"Conferir status",IF($N97&gt;='Parâmetros'!$F$8,IF($O97="","Conferir dados realizados",IF($O97&lt;=0,"Margem realizada insuficiente",IF($P97&lt;='Parâmetros'!$F$4,"Retorno realizado dentro da meta","Retorno realizado acima da meta"))),IF($L97="","Conferir premissas",IF($L97&lt;=0,"Margem estimada insuficiente",IF($M97&lt;='Parâmetros'!$F$4,"Estimativa dentro da meta","Estimativa acima da meta"))))))</f>
        <v/>
      </c>
      <c r="S97" s="14" t="n"/>
      <c r="U97">
        <f>""</f>
        <v/>
      </c>
    </row>
    <row r="98">
      <c r="A98" s="14" t="n"/>
      <c r="B98" s="14" t="n"/>
      <c r="C98" s="15" t="n"/>
      <c r="D98" s="16" t="n"/>
      <c r="E98" s="34" t="n"/>
      <c r="F98" s="18" t="n"/>
      <c r="G98" s="34" t="n"/>
      <c r="H98" s="34" t="n"/>
      <c r="I98" s="34" t="n"/>
      <c r="J98" s="30">
        <f>IF(OR($A98="",$F98="",$G98=""),"",$F98*$G98)</f>
        <v/>
      </c>
      <c r="K98" s="30">
        <f>IF(OR($A98="",$F98="",$H98="",$I98=""),"",($F98*$H98+$I98)*(1+'Parâmetros'!$F$5))</f>
        <v/>
      </c>
      <c r="L98" s="30">
        <f>IF(OR($J98="",$K98=""),"",$J98-$K98)</f>
        <v/>
      </c>
      <c r="M98" s="36">
        <f>IF(OR($A98="",$E98="",$L98=""),"",IFERROR(IF($L98&lt;=0,"",$E98/$L98),""))</f>
        <v/>
      </c>
      <c r="N98" s="23">
        <f>IF($A98="","",COUNTIFS('Operação'!$C$5:$C$124,$A98,'Operação'!$J$5:$J$124,'Parâmetros'!$C$4))</f>
        <v/>
      </c>
      <c r="O98" s="30">
        <f>IF($A98="","",IFERROR(IF($N98=0,"",SUMIFS('Operação'!$I$5:$I$124,'Operação'!$C$5:$C$124,$A98,'Operação'!$J$5:$J$124,'Parâmetros'!$C$4)/$N98),""))</f>
        <v/>
      </c>
      <c r="P98" s="36">
        <f>IF(OR($A98="",$E98="",$O98="",$N98&lt;'Parâmetros'!$F$8),"",IFERROR(IF($O98&lt;=0,"",$E98/$O98),""))</f>
        <v/>
      </c>
      <c r="Q98" s="30">
        <f>IF(OR($A98="",$E98=""),"",IF($N98&gt;='Parâmetros'!$F$8,IF($O98="","",$O98*'Parâmetros'!$F$6-$E98),IF($L98="","",$L98*'Parâmetros'!$F$6-$E98)))</f>
        <v/>
      </c>
      <c r="R98" s="24">
        <f>IF($A98="","",IF($D98&lt;&gt;'Parâmetros'!$A$4,"Conferir status",IF($N98&gt;='Parâmetros'!$F$8,IF($O98="","Conferir dados realizados",IF($O98&lt;=0,"Margem realizada insuficiente",IF($P98&lt;='Parâmetros'!$F$4,"Retorno realizado dentro da meta","Retorno realizado acima da meta"))),IF($L98="","Conferir premissas",IF($L98&lt;=0,"Margem estimada insuficiente",IF($M98&lt;='Parâmetros'!$F$4,"Estimativa dentro da meta","Estimativa acima da meta"))))))</f>
        <v/>
      </c>
      <c r="S98" s="14" t="n"/>
      <c r="U98">
        <f>""</f>
        <v/>
      </c>
    </row>
    <row r="99">
      <c r="A99" s="14" t="n"/>
      <c r="B99" s="14" t="n"/>
      <c r="C99" s="15" t="n"/>
      <c r="D99" s="16" t="n"/>
      <c r="E99" s="34" t="n"/>
      <c r="F99" s="18" t="n"/>
      <c r="G99" s="34" t="n"/>
      <c r="H99" s="34" t="n"/>
      <c r="I99" s="34" t="n"/>
      <c r="J99" s="31">
        <f>IF(OR($A99="",$F99="",$G99=""),"",$F99*$G99)</f>
        <v/>
      </c>
      <c r="K99" s="31">
        <f>IF(OR($A99="",$F99="",$H99="",$I99=""),"",($F99*$H99+$I99)*(1+'Parâmetros'!$F$5))</f>
        <v/>
      </c>
      <c r="L99" s="31">
        <f>IF(OR($J99="",$K99=""),"",$J99-$K99)</f>
        <v/>
      </c>
      <c r="M99" s="35">
        <f>IF(OR($A99="",$E99="",$L99=""),"",IFERROR(IF($L99&lt;=0,"",$E99/$L99),""))</f>
        <v/>
      </c>
      <c r="N99" s="20">
        <f>IF($A99="","",COUNTIFS('Operação'!$C$5:$C$124,$A99,'Operação'!$J$5:$J$124,'Parâmetros'!$C$4))</f>
        <v/>
      </c>
      <c r="O99" s="31">
        <f>IF($A99="","",IFERROR(IF($N99=0,"",SUMIFS('Operação'!$I$5:$I$124,'Operação'!$C$5:$C$124,$A99,'Operação'!$J$5:$J$124,'Parâmetros'!$C$4)/$N99),""))</f>
        <v/>
      </c>
      <c r="P99" s="35">
        <f>IF(OR($A99="",$E99="",$O99="",$N99&lt;'Parâmetros'!$F$8),"",IFERROR(IF($O99&lt;=0,"",$E99/$O99),""))</f>
        <v/>
      </c>
      <c r="Q99" s="31">
        <f>IF(OR($A99="",$E99=""),"",IF($N99&gt;='Parâmetros'!$F$8,IF($O99="","",$O99*'Parâmetros'!$F$6-$E99),IF($L99="","",$L99*'Parâmetros'!$F$6-$E99)))</f>
        <v/>
      </c>
      <c r="R99" s="21">
        <f>IF($A99="","",IF($D99&lt;&gt;'Parâmetros'!$A$4,"Conferir status",IF($N99&gt;='Parâmetros'!$F$8,IF($O99="","Conferir dados realizados",IF($O99&lt;=0,"Margem realizada insuficiente",IF($P99&lt;='Parâmetros'!$F$4,"Retorno realizado dentro da meta","Retorno realizado acima da meta"))),IF($L99="","Conferir premissas",IF($L99&lt;=0,"Margem estimada insuficiente",IF($M99&lt;='Parâmetros'!$F$4,"Estimativa dentro da meta","Estimativa acima da meta"))))))</f>
        <v/>
      </c>
      <c r="S99" s="14" t="n"/>
      <c r="U99">
        <f>""</f>
        <v/>
      </c>
    </row>
    <row r="100">
      <c r="A100" s="14" t="n"/>
      <c r="B100" s="14" t="n"/>
      <c r="C100" s="15" t="n"/>
      <c r="D100" s="16" t="n"/>
      <c r="E100" s="34" t="n"/>
      <c r="F100" s="18" t="n"/>
      <c r="G100" s="34" t="n"/>
      <c r="H100" s="34" t="n"/>
      <c r="I100" s="34" t="n"/>
      <c r="J100" s="30">
        <f>IF(OR($A100="",$F100="",$G100=""),"",$F100*$G100)</f>
        <v/>
      </c>
      <c r="K100" s="30">
        <f>IF(OR($A100="",$F100="",$H100="",$I100=""),"",($F100*$H100+$I100)*(1+'Parâmetros'!$F$5))</f>
        <v/>
      </c>
      <c r="L100" s="30">
        <f>IF(OR($J100="",$K100=""),"",$J100-$K100)</f>
        <v/>
      </c>
      <c r="M100" s="36">
        <f>IF(OR($A100="",$E100="",$L100=""),"",IFERROR(IF($L100&lt;=0,"",$E100/$L100),""))</f>
        <v/>
      </c>
      <c r="N100" s="23">
        <f>IF($A100="","",COUNTIFS('Operação'!$C$5:$C$124,$A100,'Operação'!$J$5:$J$124,'Parâmetros'!$C$4))</f>
        <v/>
      </c>
      <c r="O100" s="30">
        <f>IF($A100="","",IFERROR(IF($N100=0,"",SUMIFS('Operação'!$I$5:$I$124,'Operação'!$C$5:$C$124,$A100,'Operação'!$J$5:$J$124,'Parâmetros'!$C$4)/$N100),""))</f>
        <v/>
      </c>
      <c r="P100" s="36">
        <f>IF(OR($A100="",$E100="",$O100="",$N100&lt;'Parâmetros'!$F$8),"",IFERROR(IF($O100&lt;=0,"",$E100/$O100),""))</f>
        <v/>
      </c>
      <c r="Q100" s="30">
        <f>IF(OR($A100="",$E100=""),"",IF($N100&gt;='Parâmetros'!$F$8,IF($O100="","",$O100*'Parâmetros'!$F$6-$E100),IF($L100="","",$L100*'Parâmetros'!$F$6-$E100)))</f>
        <v/>
      </c>
      <c r="R100" s="24">
        <f>IF($A100="","",IF($D100&lt;&gt;'Parâmetros'!$A$4,"Conferir status",IF($N100&gt;='Parâmetros'!$F$8,IF($O100="","Conferir dados realizados",IF($O100&lt;=0,"Margem realizada insuficiente",IF($P100&lt;='Parâmetros'!$F$4,"Retorno realizado dentro da meta","Retorno realizado acima da meta"))),IF($L100="","Conferir premissas",IF($L100&lt;=0,"Margem estimada insuficiente",IF($M100&lt;='Parâmetros'!$F$4,"Estimativa dentro da meta","Estimativa acima da meta"))))))</f>
        <v/>
      </c>
      <c r="S100" s="14" t="n"/>
      <c r="U100">
        <f>""</f>
        <v/>
      </c>
    </row>
    <row r="101">
      <c r="A101" s="14" t="n"/>
      <c r="B101" s="14" t="n"/>
      <c r="C101" s="15" t="n"/>
      <c r="D101" s="16" t="n"/>
      <c r="E101" s="34" t="n"/>
      <c r="F101" s="18" t="n"/>
      <c r="G101" s="34" t="n"/>
      <c r="H101" s="34" t="n"/>
      <c r="I101" s="34" t="n"/>
      <c r="J101" s="31">
        <f>IF(OR($A101="",$F101="",$G101=""),"",$F101*$G101)</f>
        <v/>
      </c>
      <c r="K101" s="31">
        <f>IF(OR($A101="",$F101="",$H101="",$I101=""),"",($F101*$H101+$I101)*(1+'Parâmetros'!$F$5))</f>
        <v/>
      </c>
      <c r="L101" s="31">
        <f>IF(OR($J101="",$K101=""),"",$J101-$K101)</f>
        <v/>
      </c>
      <c r="M101" s="35">
        <f>IF(OR($A101="",$E101="",$L101=""),"",IFERROR(IF($L101&lt;=0,"",$E101/$L101),""))</f>
        <v/>
      </c>
      <c r="N101" s="20">
        <f>IF($A101="","",COUNTIFS('Operação'!$C$5:$C$124,$A101,'Operação'!$J$5:$J$124,'Parâmetros'!$C$4))</f>
        <v/>
      </c>
      <c r="O101" s="31">
        <f>IF($A101="","",IFERROR(IF($N101=0,"",SUMIFS('Operação'!$I$5:$I$124,'Operação'!$C$5:$C$124,$A101,'Operação'!$J$5:$J$124,'Parâmetros'!$C$4)/$N101),""))</f>
        <v/>
      </c>
      <c r="P101" s="35">
        <f>IF(OR($A101="",$E101="",$O101="",$N101&lt;'Parâmetros'!$F$8),"",IFERROR(IF($O101&lt;=0,"",$E101/$O101),""))</f>
        <v/>
      </c>
      <c r="Q101" s="31">
        <f>IF(OR($A101="",$E101=""),"",IF($N101&gt;='Parâmetros'!$F$8,IF($O101="","",$O101*'Parâmetros'!$F$6-$E101),IF($L101="","",$L101*'Parâmetros'!$F$6-$E101)))</f>
        <v/>
      </c>
      <c r="R101" s="21">
        <f>IF($A101="","",IF($D101&lt;&gt;'Parâmetros'!$A$4,"Conferir status",IF($N101&gt;='Parâmetros'!$F$8,IF($O101="","Conferir dados realizados",IF($O101&lt;=0,"Margem realizada insuficiente",IF($P101&lt;='Parâmetros'!$F$4,"Retorno realizado dentro da meta","Retorno realizado acima da meta"))),IF($L101="","Conferir premissas",IF($L101&lt;=0,"Margem estimada insuficiente",IF($M101&lt;='Parâmetros'!$F$4,"Estimativa dentro da meta","Estimativa acima da meta"))))))</f>
        <v/>
      </c>
      <c r="S101" s="14" t="n"/>
      <c r="U101">
        <f>""</f>
        <v/>
      </c>
    </row>
    <row r="102">
      <c r="A102" s="14" t="n"/>
      <c r="B102" s="14" t="n"/>
      <c r="C102" s="15" t="n"/>
      <c r="D102" s="16" t="n"/>
      <c r="E102" s="34" t="n"/>
      <c r="F102" s="18" t="n"/>
      <c r="G102" s="34" t="n"/>
      <c r="H102" s="34" t="n"/>
      <c r="I102" s="34" t="n"/>
      <c r="J102" s="30">
        <f>IF(OR($A102="",$F102="",$G102=""),"",$F102*$G102)</f>
        <v/>
      </c>
      <c r="K102" s="30">
        <f>IF(OR($A102="",$F102="",$H102="",$I102=""),"",($F102*$H102+$I102)*(1+'Parâmetros'!$F$5))</f>
        <v/>
      </c>
      <c r="L102" s="30">
        <f>IF(OR($J102="",$K102=""),"",$J102-$K102)</f>
        <v/>
      </c>
      <c r="M102" s="36">
        <f>IF(OR($A102="",$E102="",$L102=""),"",IFERROR(IF($L102&lt;=0,"",$E102/$L102),""))</f>
        <v/>
      </c>
      <c r="N102" s="23">
        <f>IF($A102="","",COUNTIFS('Operação'!$C$5:$C$124,$A102,'Operação'!$J$5:$J$124,'Parâmetros'!$C$4))</f>
        <v/>
      </c>
      <c r="O102" s="30">
        <f>IF($A102="","",IFERROR(IF($N102=0,"",SUMIFS('Operação'!$I$5:$I$124,'Operação'!$C$5:$C$124,$A102,'Operação'!$J$5:$J$124,'Parâmetros'!$C$4)/$N102),""))</f>
        <v/>
      </c>
      <c r="P102" s="36">
        <f>IF(OR($A102="",$E102="",$O102="",$N102&lt;'Parâmetros'!$F$8),"",IFERROR(IF($O102&lt;=0,"",$E102/$O102),""))</f>
        <v/>
      </c>
      <c r="Q102" s="30">
        <f>IF(OR($A102="",$E102=""),"",IF($N102&gt;='Parâmetros'!$F$8,IF($O102="","",$O102*'Parâmetros'!$F$6-$E102),IF($L102="","",$L102*'Parâmetros'!$F$6-$E102)))</f>
        <v/>
      </c>
      <c r="R102" s="24">
        <f>IF($A102="","",IF($D102&lt;&gt;'Parâmetros'!$A$4,"Conferir status",IF($N102&gt;='Parâmetros'!$F$8,IF($O102="","Conferir dados realizados",IF($O102&lt;=0,"Margem realizada insuficiente",IF($P102&lt;='Parâmetros'!$F$4,"Retorno realizado dentro da meta","Retorno realizado acima da meta"))),IF($L102="","Conferir premissas",IF($L102&lt;=0,"Margem estimada insuficiente",IF($M102&lt;='Parâmetros'!$F$4,"Estimativa dentro da meta","Estimativa acima da meta"))))))</f>
        <v/>
      </c>
      <c r="S102" s="14" t="n"/>
      <c r="U102">
        <f>""</f>
        <v/>
      </c>
    </row>
    <row r="103">
      <c r="A103" s="14" t="n"/>
      <c r="B103" s="14" t="n"/>
      <c r="C103" s="15" t="n"/>
      <c r="D103" s="16" t="n"/>
      <c r="E103" s="34" t="n"/>
      <c r="F103" s="18" t="n"/>
      <c r="G103" s="34" t="n"/>
      <c r="H103" s="34" t="n"/>
      <c r="I103" s="34" t="n"/>
      <c r="J103" s="31">
        <f>IF(OR($A103="",$F103="",$G103=""),"",$F103*$G103)</f>
        <v/>
      </c>
      <c r="K103" s="31">
        <f>IF(OR($A103="",$F103="",$H103="",$I103=""),"",($F103*$H103+$I103)*(1+'Parâmetros'!$F$5))</f>
        <v/>
      </c>
      <c r="L103" s="31">
        <f>IF(OR($J103="",$K103=""),"",$J103-$K103)</f>
        <v/>
      </c>
      <c r="M103" s="35">
        <f>IF(OR($A103="",$E103="",$L103=""),"",IFERROR(IF($L103&lt;=0,"",$E103/$L103),""))</f>
        <v/>
      </c>
      <c r="N103" s="20">
        <f>IF($A103="","",COUNTIFS('Operação'!$C$5:$C$124,$A103,'Operação'!$J$5:$J$124,'Parâmetros'!$C$4))</f>
        <v/>
      </c>
      <c r="O103" s="31">
        <f>IF($A103="","",IFERROR(IF($N103=0,"",SUMIFS('Operação'!$I$5:$I$124,'Operação'!$C$5:$C$124,$A103,'Operação'!$J$5:$J$124,'Parâmetros'!$C$4)/$N103),""))</f>
        <v/>
      </c>
      <c r="P103" s="35">
        <f>IF(OR($A103="",$E103="",$O103="",$N103&lt;'Parâmetros'!$F$8),"",IFERROR(IF($O103&lt;=0,"",$E103/$O103),""))</f>
        <v/>
      </c>
      <c r="Q103" s="31">
        <f>IF(OR($A103="",$E103=""),"",IF($N103&gt;='Parâmetros'!$F$8,IF($O103="","",$O103*'Parâmetros'!$F$6-$E103),IF($L103="","",$L103*'Parâmetros'!$F$6-$E103)))</f>
        <v/>
      </c>
      <c r="R103" s="21">
        <f>IF($A103="","",IF($D103&lt;&gt;'Parâmetros'!$A$4,"Conferir status",IF($N103&gt;='Parâmetros'!$F$8,IF($O103="","Conferir dados realizados",IF($O103&lt;=0,"Margem realizada insuficiente",IF($P103&lt;='Parâmetros'!$F$4,"Retorno realizado dentro da meta","Retorno realizado acima da meta"))),IF($L103="","Conferir premissas",IF($L103&lt;=0,"Margem estimada insuficiente",IF($M103&lt;='Parâmetros'!$F$4,"Estimativa dentro da meta","Estimativa acima da meta"))))))</f>
        <v/>
      </c>
      <c r="S103" s="14" t="n"/>
      <c r="U103">
        <f>""</f>
        <v/>
      </c>
    </row>
    <row r="104">
      <c r="A104" s="14" t="n"/>
      <c r="B104" s="14" t="n"/>
      <c r="C104" s="15" t="n"/>
      <c r="D104" s="16" t="n"/>
      <c r="E104" s="34" t="n"/>
      <c r="F104" s="18" t="n"/>
      <c r="G104" s="34" t="n"/>
      <c r="H104" s="34" t="n"/>
      <c r="I104" s="34" t="n"/>
      <c r="J104" s="30">
        <f>IF(OR($A104="",$F104="",$G104=""),"",$F104*$G104)</f>
        <v/>
      </c>
      <c r="K104" s="30">
        <f>IF(OR($A104="",$F104="",$H104="",$I104=""),"",($F104*$H104+$I104)*(1+'Parâmetros'!$F$5))</f>
        <v/>
      </c>
      <c r="L104" s="30">
        <f>IF(OR($J104="",$K104=""),"",$J104-$K104)</f>
        <v/>
      </c>
      <c r="M104" s="36">
        <f>IF(OR($A104="",$E104="",$L104=""),"",IFERROR(IF($L104&lt;=0,"",$E104/$L104),""))</f>
        <v/>
      </c>
      <c r="N104" s="23">
        <f>IF($A104="","",COUNTIFS('Operação'!$C$5:$C$124,$A104,'Operação'!$J$5:$J$124,'Parâmetros'!$C$4))</f>
        <v/>
      </c>
      <c r="O104" s="30">
        <f>IF($A104="","",IFERROR(IF($N104=0,"",SUMIFS('Operação'!$I$5:$I$124,'Operação'!$C$5:$C$124,$A104,'Operação'!$J$5:$J$124,'Parâmetros'!$C$4)/$N104),""))</f>
        <v/>
      </c>
      <c r="P104" s="36">
        <f>IF(OR($A104="",$E104="",$O104="",$N104&lt;'Parâmetros'!$F$8),"",IFERROR(IF($O104&lt;=0,"",$E104/$O104),""))</f>
        <v/>
      </c>
      <c r="Q104" s="30">
        <f>IF(OR($A104="",$E104=""),"",IF($N104&gt;='Parâmetros'!$F$8,IF($O104="","",$O104*'Parâmetros'!$F$6-$E104),IF($L104="","",$L104*'Parâmetros'!$F$6-$E104)))</f>
        <v/>
      </c>
      <c r="R104" s="24">
        <f>IF($A104="","",IF($D104&lt;&gt;'Parâmetros'!$A$4,"Conferir status",IF($N104&gt;='Parâmetros'!$F$8,IF($O104="","Conferir dados realizados",IF($O104&lt;=0,"Margem realizada insuficiente",IF($P104&lt;='Parâmetros'!$F$4,"Retorno realizado dentro da meta","Retorno realizado acima da meta"))),IF($L104="","Conferir premissas",IF($L104&lt;=0,"Margem estimada insuficiente",IF($M104&lt;='Parâmetros'!$F$4,"Estimativa dentro da meta","Estimativa acima da meta"))))))</f>
        <v/>
      </c>
      <c r="S104" s="14" t="n"/>
      <c r="U104">
        <f>""</f>
        <v/>
      </c>
    </row>
  </sheetData>
  <autoFilter ref="A4:S104"/>
  <mergeCells count="1">
    <mergeCell ref="A1:S1"/>
  </mergeCells>
  <conditionalFormatting sqref="R5:R104">
    <cfRule type="expression" priority="1" dxfId="1">
      <formula>AND($A5&lt;&gt;"",ISNUMBER(SEARCH("dentro da meta",$R5)))</formula>
    </cfRule>
    <cfRule type="expression" priority="2" dxfId="0">
      <formula>AND($A5&lt;&gt;"",$R5&lt;&gt;"",NOT(ISNUMBER(SEARCH("dentro da meta",$R5))))</formula>
    </cfRule>
  </conditionalFormatting>
  <dataValidations count="5">
    <dataValidation sqref="A5:A104" showDropDown="0" showInputMessage="0" showErrorMessage="0" allowBlank="0" errorTitle="ID duplicado" error="Use um identificador único ou deixe a linha vazia." type="custom">
      <formula1>=OR(A5="",COUNTIF($A$5:$A$104,A5)=1)</formula1>
    </dataValidation>
    <dataValidation sqref="C5:C104" showDropDown="0" showInputMessage="0" showErrorMessage="0" allowBlank="0" errorTitle="Data fora do limite" error="Informe uma data dentro dos limites definidos em Parâmetros." type="custom">
      <formula1>=OR(C5="",AND(ISNUMBER(C5),C5&gt;=$U$7,C5&lt;=$U$8))</formula1>
    </dataValidation>
    <dataValidation sqref="D5:D104" showDropDown="0" showInputMessage="0" showErrorMessage="0" allowBlank="0" errorTitle="Status inválido" error="Selecione um status disponível na lista." type="list">
      <formula1>=$U$2:$U$5</formula1>
    </dataValidation>
    <dataValidation sqref="E5:E104 G5:I104" showDropDown="0" showInputMessage="0" showErrorMessage="0" allowBlank="0" errorTitle="Valor inválido" error="Informe um valor não negativo dentro do limite definido." type="decimal" operator="between">
      <formula1>0</formula1>
      <formula2>$U$9</formula2>
    </dataValidation>
    <dataValidation sqref="F5:F104" showDropDown="0" showInputMessage="0" showErrorMessage="0" allowBlank="0" errorTitle="Quantidade inválida" error="Informe uma quantidade inteira dentro do limite definido." type="whole" operator="between">
      <formula1>0</formula1>
      <formula2>$U$10</formula2>
    </dataValidation>
  </dataValidations>
  <pageMargins left="0.3" right="0.3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8" customWidth="1" min="3" max="3"/>
    <col width="39" customWidth="1" min="4" max="4"/>
    <col width="15" customWidth="1" min="5" max="5"/>
    <col width="20" customWidth="1" min="6" max="6"/>
    <col width="18" customWidth="1" min="7" max="7"/>
    <col width="25" customWidth="1" min="8" max="8"/>
    <col width="19" customWidth="1" min="9" max="9"/>
    <col width="20" customWidth="1" min="10" max="10"/>
    <col width="42" customWidth="1" min="11" max="11"/>
    <col hidden="1" width="13" customWidth="1" min="13" max="13"/>
  </cols>
  <sheetData>
    <row r="1" ht="28" customHeight="1">
      <c r="A1" s="1" t="inlineStr">
        <is>
          <t>Operação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9" t="n"/>
    </row>
    <row r="2" ht="24" customHeight="1">
      <c r="A2" s="2" t="inlineStr">
        <is>
          <t>Registre uma linha por equipamento e competência. Valores representam apenas efeitos incrementais fictícios.</t>
        </is>
      </c>
      <c r="M2">
        <f>'Parâmetros'!C4</f>
        <v/>
      </c>
    </row>
    <row r="3">
      <c r="M3">
        <f>'Parâmetros'!C5</f>
        <v/>
      </c>
    </row>
    <row r="4" ht="42" customHeight="1">
      <c r="A4" s="3" t="inlineStr">
        <is>
          <t>ID do registro</t>
        </is>
      </c>
      <c r="B4" s="3" t="inlineStr">
        <is>
          <t>Competência</t>
        </is>
      </c>
      <c r="C4" s="3" t="inlineStr">
        <is>
          <t>ID do equipamento</t>
        </is>
      </c>
      <c r="D4" s="3" t="inlineStr">
        <is>
          <t>Descrição do equipamento</t>
        </is>
      </c>
      <c r="E4" s="3" t="inlineStr">
        <is>
          <t>Atendimentos</t>
        </is>
      </c>
      <c r="F4" s="3" t="inlineStr">
        <is>
          <t>Receita incremental</t>
        </is>
      </c>
      <c r="G4" s="3" t="inlineStr">
        <is>
          <t>Custos variáveis</t>
        </is>
      </c>
      <c r="H4" s="3" t="inlineStr">
        <is>
          <t>Custos fixos incrementais</t>
        </is>
      </c>
      <c r="I4" s="3" t="inlineStr">
        <is>
          <t>Margem realizada</t>
        </is>
      </c>
      <c r="J4" s="3" t="inlineStr">
        <is>
          <t>Status do registro</t>
        </is>
      </c>
      <c r="K4" s="3" t="inlineStr">
        <is>
          <t>Observações</t>
        </is>
      </c>
      <c r="M4">
        <f>'Parâmetros'!C6</f>
        <v/>
      </c>
    </row>
    <row r="5">
      <c r="A5" s="14" t="inlineStr">
        <is>
          <t>REG-F001</t>
        </is>
      </c>
      <c r="B5" s="15" t="n">
        <v>46235</v>
      </c>
      <c r="C5" s="16" t="inlineStr">
        <is>
          <t>EQF-001</t>
        </is>
      </c>
      <c r="D5" s="21">
        <f>IF($C5="","",IFERROR(VLOOKUP($C5,Equipamentos!$A$5:$B$104,2,FALSE),"ID não encontrado"))</f>
        <v/>
      </c>
      <c r="E5" s="18" t="n">
        <v>88</v>
      </c>
      <c r="F5" s="34" t="n">
        <v>5900</v>
      </c>
      <c r="G5" s="34" t="n">
        <v>1300</v>
      </c>
      <c r="H5" s="34" t="n">
        <v>520</v>
      </c>
      <c r="I5" s="31">
        <f>IF(OR($A5="",$F5="",$G5="",$H5=""),"",$F5-$G5-$H5)</f>
        <v/>
      </c>
      <c r="J5" s="16" t="inlineStr">
        <is>
          <t>Confirmado</t>
        </is>
      </c>
      <c r="K5" s="14" t="inlineStr">
        <is>
          <t>Fechamento fictício conferido internamente.</t>
        </is>
      </c>
    </row>
    <row r="6">
      <c r="A6" s="14" t="inlineStr">
        <is>
          <t>REG-F002</t>
        </is>
      </c>
      <c r="B6" s="15" t="n">
        <v>46266</v>
      </c>
      <c r="C6" s="16" t="inlineStr">
        <is>
          <t>EQF-001</t>
        </is>
      </c>
      <c r="D6" s="24">
        <f>IF($C6="","",IFERROR(VLOOKUP($C6,Equipamentos!$A$5:$B$104,2,FALSE),"ID não encontrado"))</f>
        <v/>
      </c>
      <c r="E6" s="18" t="n">
        <v>93</v>
      </c>
      <c r="F6" s="34" t="n">
        <v>6200</v>
      </c>
      <c r="G6" s="34" t="n">
        <v>1380</v>
      </c>
      <c r="H6" s="34" t="n">
        <v>520</v>
      </c>
      <c r="I6" s="30">
        <f>IF(OR($A6="",$F6="",$G6="",$H6=""),"",$F6-$G6-$H6)</f>
        <v/>
      </c>
      <c r="J6" s="16" t="inlineStr">
        <is>
          <t>Confirmado</t>
        </is>
      </c>
      <c r="K6" s="14" t="inlineStr">
        <is>
          <t>Competência fictícia usada na média.</t>
        </is>
      </c>
    </row>
    <row r="7">
      <c r="A7" s="14" t="inlineStr">
        <is>
          <t>REG-F003</t>
        </is>
      </c>
      <c r="B7" s="15" t="n">
        <v>46235</v>
      </c>
      <c r="C7" s="16" t="inlineStr">
        <is>
          <t>EQF-002</t>
        </is>
      </c>
      <c r="D7" s="21">
        <f>IF($C7="","",IFERROR(VLOOKUP($C7,Equipamentos!$A$5:$B$104,2,FALSE),"ID não encontrado"))</f>
        <v/>
      </c>
      <c r="E7" s="18" t="n">
        <v>105</v>
      </c>
      <c r="F7" s="34" t="n">
        <v>5100</v>
      </c>
      <c r="G7" s="34" t="n">
        <v>980</v>
      </c>
      <c r="H7" s="34" t="n">
        <v>260</v>
      </c>
      <c r="I7" s="31">
        <f>IF(OR($A7="",$F7="",$G7="",$H7=""),"",$F7-$G7-$H7)</f>
        <v/>
      </c>
      <c r="J7" s="16" t="inlineStr">
        <is>
          <t>Confirmado</t>
        </is>
      </c>
      <c r="K7" s="14" t="inlineStr">
        <is>
          <t>Valores incrementais de exemplo.</t>
        </is>
      </c>
    </row>
    <row r="8">
      <c r="A8" s="14" t="inlineStr">
        <is>
          <t>REG-F004</t>
        </is>
      </c>
      <c r="B8" s="15" t="n">
        <v>46266</v>
      </c>
      <c r="C8" s="16" t="inlineStr">
        <is>
          <t>EQF-002</t>
        </is>
      </c>
      <c r="D8" s="24">
        <f>IF($C8="","",IFERROR(VLOOKUP($C8,Equipamentos!$A$5:$B$104,2,FALSE),"ID não encontrado"))</f>
        <v/>
      </c>
      <c r="E8" s="18" t="n">
        <v>112</v>
      </c>
      <c r="F8" s="34" t="n">
        <v>5450</v>
      </c>
      <c r="G8" s="34" t="n">
        <v>1040</v>
      </c>
      <c r="H8" s="34" t="n">
        <v>260</v>
      </c>
      <c r="I8" s="30">
        <f>IF(OR($A8="",$F8="",$G8="",$H8=""),"",$F8-$G8-$H8)</f>
        <v/>
      </c>
      <c r="J8" s="16" t="inlineStr">
        <is>
          <t>Confirmado</t>
        </is>
      </c>
      <c r="K8" s="14" t="inlineStr">
        <is>
          <t>Quantidade fictícia para teste.</t>
        </is>
      </c>
    </row>
    <row r="9">
      <c r="A9" s="14" t="inlineStr">
        <is>
          <t>REG-F005</t>
        </is>
      </c>
      <c r="B9" s="15" t="n">
        <v>46235</v>
      </c>
      <c r="C9" s="16" t="inlineStr">
        <is>
          <t>EQF-003</t>
        </is>
      </c>
      <c r="D9" s="21">
        <f>IF($C9="","",IFERROR(VLOOKUP($C9,Equipamentos!$A$5:$B$104,2,FALSE),"ID não encontrado"))</f>
        <v/>
      </c>
      <c r="E9" s="18" t="n">
        <v>64</v>
      </c>
      <c r="F9" s="34" t="n">
        <v>2720</v>
      </c>
      <c r="G9" s="34" t="n">
        <v>850</v>
      </c>
      <c r="H9" s="34" t="n">
        <v>450</v>
      </c>
      <c r="I9" s="31">
        <f>IF(OR($A9="",$F9="",$G9="",$H9=""),"",$F9-$G9-$H9)</f>
        <v/>
      </c>
      <c r="J9" s="16" t="inlineStr">
        <is>
          <t>Confirmado</t>
        </is>
      </c>
      <c r="K9" s="14" t="inlineStr">
        <is>
          <t>Primeiro registro confirmado.</t>
        </is>
      </c>
    </row>
    <row r="10">
      <c r="A10" s="14" t="inlineStr">
        <is>
          <t>REG-F006</t>
        </is>
      </c>
      <c r="B10" s="15" t="n">
        <v>46266</v>
      </c>
      <c r="C10" s="16" t="inlineStr">
        <is>
          <t>EQF-003</t>
        </is>
      </c>
      <c r="D10" s="24">
        <f>IF($C10="","",IFERROR(VLOOKUP($C10,Equipamentos!$A$5:$B$104,2,FALSE),"ID não encontrado"))</f>
        <v/>
      </c>
      <c r="E10" s="18" t="n">
        <v>69</v>
      </c>
      <c r="F10" s="34" t="n">
        <v>2900</v>
      </c>
      <c r="G10" s="34" t="n">
        <v>900</v>
      </c>
      <c r="H10" s="34" t="n">
        <v>450</v>
      </c>
      <c r="I10" s="30">
        <f>IF(OR($A10="",$F10="",$G10="",$H10=""),"",$F10-$G10-$H10)</f>
        <v/>
      </c>
      <c r="J10" s="16" t="inlineStr">
        <is>
          <t>Pendente</t>
        </is>
      </c>
      <c r="K10" s="14" t="inlineStr">
        <is>
          <t>Conferir valores antes de confirmar.</t>
        </is>
      </c>
      <c r="M10">
        <f>Equipamentos!A5</f>
        <v/>
      </c>
    </row>
    <row r="11">
      <c r="A11" s="14" t="inlineStr">
        <is>
          <t>REG-F007</t>
        </is>
      </c>
      <c r="B11" s="15" t="n">
        <v>46235</v>
      </c>
      <c r="C11" s="16" t="inlineStr">
        <is>
          <t>EQF-004</t>
        </is>
      </c>
      <c r="D11" s="21">
        <f>IF($C11="","",IFERROR(VLOOKUP($C11,Equipamentos!$A$5:$B$104,2,FALSE),"ID não encontrado"))</f>
        <v/>
      </c>
      <c r="E11" s="18" t="n">
        <v>31</v>
      </c>
      <c r="F11" s="34" t="n">
        <v>2650</v>
      </c>
      <c r="G11" s="34" t="n">
        <v>790</v>
      </c>
      <c r="H11" s="34" t="n">
        <v>1000</v>
      </c>
      <c r="I11" s="31">
        <f>IF(OR($A11="",$F11="",$G11="",$H11=""),"",$F11-$G11-$H11)</f>
        <v/>
      </c>
      <c r="J11" s="16" t="inlineStr">
        <is>
          <t>Confirmado</t>
        </is>
      </c>
      <c r="K11" s="14" t="inlineStr">
        <is>
          <t>Margem menor que a estimada.</t>
        </is>
      </c>
      <c r="M11">
        <f>Equipamentos!A6</f>
        <v/>
      </c>
    </row>
    <row r="12">
      <c r="A12" s="14" t="inlineStr">
        <is>
          <t>REG-F008</t>
        </is>
      </c>
      <c r="B12" s="15" t="n">
        <v>46266</v>
      </c>
      <c r="C12" s="16" t="inlineStr">
        <is>
          <t>EQF-004</t>
        </is>
      </c>
      <c r="D12" s="24">
        <f>IF($C12="","",IFERROR(VLOOKUP($C12,Equipamentos!$A$5:$B$104,2,FALSE),"ID não encontrado"))</f>
        <v/>
      </c>
      <c r="E12" s="18" t="n">
        <v>34</v>
      </c>
      <c r="F12" s="34" t="n">
        <v>2840</v>
      </c>
      <c r="G12" s="34" t="n">
        <v>840</v>
      </c>
      <c r="H12" s="34" t="n">
        <v>1000</v>
      </c>
      <c r="I12" s="30">
        <f>IF(OR($A12="",$F12="",$G12="",$H12=""),"",$F12-$G12-$H12)</f>
        <v/>
      </c>
      <c r="J12" s="16" t="inlineStr">
        <is>
          <t>Confirmado</t>
        </is>
      </c>
      <c r="K12" s="14" t="inlineStr">
        <is>
          <t>Prazo realizado requer atenção.</t>
        </is>
      </c>
      <c r="M12">
        <f>Equipamentos!A7</f>
        <v/>
      </c>
    </row>
    <row r="13">
      <c r="A13" s="14" t="inlineStr">
        <is>
          <t>REG-F009</t>
        </is>
      </c>
      <c r="B13" s="15" t="n">
        <v>46235</v>
      </c>
      <c r="C13" s="16" t="inlineStr">
        <is>
          <t>EQF-005</t>
        </is>
      </c>
      <c r="D13" s="21">
        <f>IF($C13="","",IFERROR(VLOOKUP($C13,Equipamentos!$A$5:$B$104,2,FALSE),"ID não encontrado"))</f>
        <v/>
      </c>
      <c r="E13" s="18" t="n">
        <v>76</v>
      </c>
      <c r="F13" s="34" t="n">
        <v>4200</v>
      </c>
      <c r="G13" s="34" t="n">
        <v>920</v>
      </c>
      <c r="H13" s="34" t="n">
        <v>450</v>
      </c>
      <c r="I13" s="31">
        <f>IF(OR($A13="",$F13="",$G13="",$H13=""),"",$F13-$G13-$H13)</f>
        <v/>
      </c>
      <c r="J13" s="16" t="inlineStr">
        <is>
          <t>Confirmado</t>
        </is>
      </c>
      <c r="K13" s="14" t="inlineStr">
        <is>
          <t>Registro fictício de uso mensal.</t>
        </is>
      </c>
      <c r="M13">
        <f>Equipamentos!A8</f>
        <v/>
      </c>
    </row>
    <row r="14">
      <c r="A14" s="14" t="inlineStr">
        <is>
          <t>REG-F010</t>
        </is>
      </c>
      <c r="B14" s="15" t="n">
        <v>46266</v>
      </c>
      <c r="C14" s="16" t="inlineStr">
        <is>
          <t>EQF-005</t>
        </is>
      </c>
      <c r="D14" s="24">
        <f>IF($C14="","",IFERROR(VLOOKUP($C14,Equipamentos!$A$5:$B$104,2,FALSE),"ID não encontrado"))</f>
        <v/>
      </c>
      <c r="E14" s="18" t="n">
        <v>82</v>
      </c>
      <c r="F14" s="34" t="n">
        <v>4580</v>
      </c>
      <c r="G14" s="34" t="n">
        <v>990</v>
      </c>
      <c r="H14" s="34" t="n">
        <v>450</v>
      </c>
      <c r="I14" s="30">
        <f>IF(OR($A14="",$F14="",$G14="",$H14=""),"",$F14-$G14-$H14)</f>
        <v/>
      </c>
      <c r="J14" s="16" t="inlineStr">
        <is>
          <t>Confirmado</t>
        </is>
      </c>
      <c r="K14" s="14" t="inlineStr">
        <is>
          <t>Segundo registro para cálculo da média.</t>
        </is>
      </c>
      <c r="M14">
        <f>Equipamentos!A9</f>
        <v/>
      </c>
    </row>
    <row r="15">
      <c r="A15" s="14" t="n"/>
      <c r="B15" s="15" t="n"/>
      <c r="C15" s="16" t="n"/>
      <c r="D15" s="21">
        <f>IF($C15="","",IFERROR(VLOOKUP($C15,Equipamentos!$A$5:$B$104,2,FALSE),"ID não encontrado"))</f>
        <v/>
      </c>
      <c r="E15" s="18" t="n"/>
      <c r="F15" s="34" t="n"/>
      <c r="G15" s="34" t="n"/>
      <c r="H15" s="34" t="n"/>
      <c r="I15" s="31">
        <f>IF(OR($A15="",$F15="",$G15="",$H15=""),"",$F15-$G15-$H15)</f>
        <v/>
      </c>
      <c r="J15" s="16" t="n"/>
      <c r="K15" s="14" t="n"/>
      <c r="M15">
        <f>Equipamentos!A10</f>
        <v/>
      </c>
    </row>
    <row r="16">
      <c r="A16" s="14" t="n"/>
      <c r="B16" s="15" t="n"/>
      <c r="C16" s="16" t="n"/>
      <c r="D16" s="24">
        <f>IF($C16="","",IFERROR(VLOOKUP($C16,Equipamentos!$A$5:$B$104,2,FALSE),"ID não encontrado"))</f>
        <v/>
      </c>
      <c r="E16" s="18" t="n"/>
      <c r="F16" s="34" t="n"/>
      <c r="G16" s="34" t="n"/>
      <c r="H16" s="34" t="n"/>
      <c r="I16" s="30">
        <f>IF(OR($A16="",$F16="",$G16="",$H16=""),"",$F16-$G16-$H16)</f>
        <v/>
      </c>
      <c r="J16" s="16" t="n"/>
      <c r="K16" s="14" t="n"/>
      <c r="M16">
        <f>Equipamentos!A11</f>
        <v/>
      </c>
    </row>
    <row r="17">
      <c r="A17" s="14" t="n"/>
      <c r="B17" s="15" t="n"/>
      <c r="C17" s="16" t="n"/>
      <c r="D17" s="21">
        <f>IF($C17="","",IFERROR(VLOOKUP($C17,Equipamentos!$A$5:$B$104,2,FALSE),"ID não encontrado"))</f>
        <v/>
      </c>
      <c r="E17" s="18" t="n"/>
      <c r="F17" s="34" t="n"/>
      <c r="G17" s="34" t="n"/>
      <c r="H17" s="34" t="n"/>
      <c r="I17" s="31">
        <f>IF(OR($A17="",$F17="",$G17="",$H17=""),"",$F17-$G17-$H17)</f>
        <v/>
      </c>
      <c r="J17" s="16" t="n"/>
      <c r="K17" s="14" t="n"/>
      <c r="M17">
        <f>Equipamentos!A12</f>
        <v/>
      </c>
    </row>
    <row r="18">
      <c r="A18" s="14" t="n"/>
      <c r="B18" s="15" t="n"/>
      <c r="C18" s="16" t="n"/>
      <c r="D18" s="24">
        <f>IF($C18="","",IFERROR(VLOOKUP($C18,Equipamentos!$A$5:$B$104,2,FALSE),"ID não encontrado"))</f>
        <v/>
      </c>
      <c r="E18" s="18" t="n"/>
      <c r="F18" s="34" t="n"/>
      <c r="G18" s="34" t="n"/>
      <c r="H18" s="34" t="n"/>
      <c r="I18" s="30">
        <f>IF(OR($A18="",$F18="",$G18="",$H18=""),"",$F18-$G18-$H18)</f>
        <v/>
      </c>
      <c r="J18" s="16" t="n"/>
      <c r="K18" s="14" t="n"/>
      <c r="M18">
        <f>Equipamentos!A13</f>
        <v/>
      </c>
    </row>
    <row r="19">
      <c r="A19" s="14" t="n"/>
      <c r="B19" s="15" t="n"/>
      <c r="C19" s="16" t="n"/>
      <c r="D19" s="21">
        <f>IF($C19="","",IFERROR(VLOOKUP($C19,Equipamentos!$A$5:$B$104,2,FALSE),"ID não encontrado"))</f>
        <v/>
      </c>
      <c r="E19" s="18" t="n"/>
      <c r="F19" s="34" t="n"/>
      <c r="G19" s="34" t="n"/>
      <c r="H19" s="34" t="n"/>
      <c r="I19" s="31">
        <f>IF(OR($A19="",$F19="",$G19="",$H19=""),"",$F19-$G19-$H19)</f>
        <v/>
      </c>
      <c r="J19" s="16" t="n"/>
      <c r="K19" s="14" t="n"/>
      <c r="M19">
        <f>Equipamentos!A14</f>
        <v/>
      </c>
    </row>
    <row r="20">
      <c r="A20" s="14" t="n"/>
      <c r="B20" s="15" t="n"/>
      <c r="C20" s="16" t="n"/>
      <c r="D20" s="24">
        <f>IF($C20="","",IFERROR(VLOOKUP($C20,Equipamentos!$A$5:$B$104,2,FALSE),"ID não encontrado"))</f>
        <v/>
      </c>
      <c r="E20" s="18" t="n"/>
      <c r="F20" s="34" t="n"/>
      <c r="G20" s="34" t="n"/>
      <c r="H20" s="34" t="n"/>
      <c r="I20" s="30">
        <f>IF(OR($A20="",$F20="",$G20="",$H20=""),"",$F20-$G20-$H20)</f>
        <v/>
      </c>
      <c r="J20" s="16" t="n"/>
      <c r="K20" s="14" t="n"/>
      <c r="M20">
        <f>Equipamentos!A15</f>
        <v/>
      </c>
    </row>
    <row r="21">
      <c r="A21" s="14" t="n"/>
      <c r="B21" s="15" t="n"/>
      <c r="C21" s="16" t="n"/>
      <c r="D21" s="21">
        <f>IF($C21="","",IFERROR(VLOOKUP($C21,Equipamentos!$A$5:$B$104,2,FALSE),"ID não encontrado"))</f>
        <v/>
      </c>
      <c r="E21" s="18" t="n"/>
      <c r="F21" s="34" t="n"/>
      <c r="G21" s="34" t="n"/>
      <c r="H21" s="34" t="n"/>
      <c r="I21" s="31">
        <f>IF(OR($A21="",$F21="",$G21="",$H21=""),"",$F21-$G21-$H21)</f>
        <v/>
      </c>
      <c r="J21" s="16" t="n"/>
      <c r="K21" s="14" t="n"/>
      <c r="M21">
        <f>Equipamentos!A16</f>
        <v/>
      </c>
    </row>
    <row r="22">
      <c r="A22" s="14" t="n"/>
      <c r="B22" s="15" t="n"/>
      <c r="C22" s="16" t="n"/>
      <c r="D22" s="24">
        <f>IF($C22="","",IFERROR(VLOOKUP($C22,Equipamentos!$A$5:$B$104,2,FALSE),"ID não encontrado"))</f>
        <v/>
      </c>
      <c r="E22" s="18" t="n"/>
      <c r="F22" s="34" t="n"/>
      <c r="G22" s="34" t="n"/>
      <c r="H22" s="34" t="n"/>
      <c r="I22" s="30">
        <f>IF(OR($A22="",$F22="",$G22="",$H22=""),"",$F22-$G22-$H22)</f>
        <v/>
      </c>
      <c r="J22" s="16" t="n"/>
      <c r="K22" s="14" t="n"/>
      <c r="M22">
        <f>Equipamentos!A17</f>
        <v/>
      </c>
    </row>
    <row r="23">
      <c r="A23" s="14" t="n"/>
      <c r="B23" s="15" t="n"/>
      <c r="C23" s="16" t="n"/>
      <c r="D23" s="21">
        <f>IF($C23="","",IFERROR(VLOOKUP($C23,Equipamentos!$A$5:$B$104,2,FALSE),"ID não encontrado"))</f>
        <v/>
      </c>
      <c r="E23" s="18" t="n"/>
      <c r="F23" s="34" t="n"/>
      <c r="G23" s="34" t="n"/>
      <c r="H23" s="34" t="n"/>
      <c r="I23" s="31">
        <f>IF(OR($A23="",$F23="",$G23="",$H23=""),"",$F23-$G23-$H23)</f>
        <v/>
      </c>
      <c r="J23" s="16" t="n"/>
      <c r="K23" s="14" t="n"/>
      <c r="M23">
        <f>Equipamentos!A18</f>
        <v/>
      </c>
    </row>
    <row r="24">
      <c r="A24" s="14" t="n"/>
      <c r="B24" s="15" t="n"/>
      <c r="C24" s="16" t="n"/>
      <c r="D24" s="24">
        <f>IF($C24="","",IFERROR(VLOOKUP($C24,Equipamentos!$A$5:$B$104,2,FALSE),"ID não encontrado"))</f>
        <v/>
      </c>
      <c r="E24" s="18" t="n"/>
      <c r="F24" s="34" t="n"/>
      <c r="G24" s="34" t="n"/>
      <c r="H24" s="34" t="n"/>
      <c r="I24" s="30">
        <f>IF(OR($A24="",$F24="",$G24="",$H24=""),"",$F24-$G24-$H24)</f>
        <v/>
      </c>
      <c r="J24" s="16" t="n"/>
      <c r="K24" s="14" t="n"/>
      <c r="M24">
        <f>Equipamentos!A19</f>
        <v/>
      </c>
    </row>
    <row r="25">
      <c r="A25" s="14" t="n"/>
      <c r="B25" s="15" t="n"/>
      <c r="C25" s="16" t="n"/>
      <c r="D25" s="21">
        <f>IF($C25="","",IFERROR(VLOOKUP($C25,Equipamentos!$A$5:$B$104,2,FALSE),"ID não encontrado"))</f>
        <v/>
      </c>
      <c r="E25" s="18" t="n"/>
      <c r="F25" s="34" t="n"/>
      <c r="G25" s="34" t="n"/>
      <c r="H25" s="34" t="n"/>
      <c r="I25" s="31">
        <f>IF(OR($A25="",$F25="",$G25="",$H25=""),"",$F25-$G25-$H25)</f>
        <v/>
      </c>
      <c r="J25" s="16" t="n"/>
      <c r="K25" s="14" t="n"/>
      <c r="M25">
        <f>Equipamentos!A20</f>
        <v/>
      </c>
    </row>
    <row r="26">
      <c r="A26" s="14" t="n"/>
      <c r="B26" s="15" t="n"/>
      <c r="C26" s="16" t="n"/>
      <c r="D26" s="24">
        <f>IF($C26="","",IFERROR(VLOOKUP($C26,Equipamentos!$A$5:$B$104,2,FALSE),"ID não encontrado"))</f>
        <v/>
      </c>
      <c r="E26" s="18" t="n"/>
      <c r="F26" s="34" t="n"/>
      <c r="G26" s="34" t="n"/>
      <c r="H26" s="34" t="n"/>
      <c r="I26" s="30">
        <f>IF(OR($A26="",$F26="",$G26="",$H26=""),"",$F26-$G26-$H26)</f>
        <v/>
      </c>
      <c r="J26" s="16" t="n"/>
      <c r="K26" s="14" t="n"/>
      <c r="M26">
        <f>Equipamentos!A21</f>
        <v/>
      </c>
    </row>
    <row r="27">
      <c r="A27" s="14" t="n"/>
      <c r="B27" s="15" t="n"/>
      <c r="C27" s="16" t="n"/>
      <c r="D27" s="21">
        <f>IF($C27="","",IFERROR(VLOOKUP($C27,Equipamentos!$A$5:$B$104,2,FALSE),"ID não encontrado"))</f>
        <v/>
      </c>
      <c r="E27" s="18" t="n"/>
      <c r="F27" s="34" t="n"/>
      <c r="G27" s="34" t="n"/>
      <c r="H27" s="34" t="n"/>
      <c r="I27" s="31">
        <f>IF(OR($A27="",$F27="",$G27="",$H27=""),"",$F27-$G27-$H27)</f>
        <v/>
      </c>
      <c r="J27" s="16" t="n"/>
      <c r="K27" s="14" t="n"/>
      <c r="M27">
        <f>Equipamentos!A22</f>
        <v/>
      </c>
    </row>
    <row r="28">
      <c r="A28" s="14" t="n"/>
      <c r="B28" s="15" t="n"/>
      <c r="C28" s="16" t="n"/>
      <c r="D28" s="24">
        <f>IF($C28="","",IFERROR(VLOOKUP($C28,Equipamentos!$A$5:$B$104,2,FALSE),"ID não encontrado"))</f>
        <v/>
      </c>
      <c r="E28" s="18" t="n"/>
      <c r="F28" s="34" t="n"/>
      <c r="G28" s="34" t="n"/>
      <c r="H28" s="34" t="n"/>
      <c r="I28" s="30">
        <f>IF(OR($A28="",$F28="",$G28="",$H28=""),"",$F28-$G28-$H28)</f>
        <v/>
      </c>
      <c r="J28" s="16" t="n"/>
      <c r="K28" s="14" t="n"/>
      <c r="M28">
        <f>Equipamentos!A23</f>
        <v/>
      </c>
    </row>
    <row r="29">
      <c r="A29" s="14" t="n"/>
      <c r="B29" s="15" t="n"/>
      <c r="C29" s="16" t="n"/>
      <c r="D29" s="21">
        <f>IF($C29="","",IFERROR(VLOOKUP($C29,Equipamentos!$A$5:$B$104,2,FALSE),"ID não encontrado"))</f>
        <v/>
      </c>
      <c r="E29" s="18" t="n"/>
      <c r="F29" s="34" t="n"/>
      <c r="G29" s="34" t="n"/>
      <c r="H29" s="34" t="n"/>
      <c r="I29" s="31">
        <f>IF(OR($A29="",$F29="",$G29="",$H29=""),"",$F29-$G29-$H29)</f>
        <v/>
      </c>
      <c r="J29" s="16" t="n"/>
      <c r="K29" s="14" t="n"/>
      <c r="M29">
        <f>Equipamentos!A24</f>
        <v/>
      </c>
    </row>
    <row r="30">
      <c r="A30" s="14" t="n"/>
      <c r="B30" s="15" t="n"/>
      <c r="C30" s="16" t="n"/>
      <c r="D30" s="24">
        <f>IF($C30="","",IFERROR(VLOOKUP($C30,Equipamentos!$A$5:$B$104,2,FALSE),"ID não encontrado"))</f>
        <v/>
      </c>
      <c r="E30" s="18" t="n"/>
      <c r="F30" s="34" t="n"/>
      <c r="G30" s="34" t="n"/>
      <c r="H30" s="34" t="n"/>
      <c r="I30" s="30">
        <f>IF(OR($A30="",$F30="",$G30="",$H30=""),"",$F30-$G30-$H30)</f>
        <v/>
      </c>
      <c r="J30" s="16" t="n"/>
      <c r="K30" s="14" t="n"/>
      <c r="M30">
        <f>Equipamentos!A25</f>
        <v/>
      </c>
    </row>
    <row r="31">
      <c r="A31" s="14" t="n"/>
      <c r="B31" s="15" t="n"/>
      <c r="C31" s="16" t="n"/>
      <c r="D31" s="21">
        <f>IF($C31="","",IFERROR(VLOOKUP($C31,Equipamentos!$A$5:$B$104,2,FALSE),"ID não encontrado"))</f>
        <v/>
      </c>
      <c r="E31" s="18" t="n"/>
      <c r="F31" s="34" t="n"/>
      <c r="G31" s="34" t="n"/>
      <c r="H31" s="34" t="n"/>
      <c r="I31" s="31">
        <f>IF(OR($A31="",$F31="",$G31="",$H31=""),"",$F31-$G31-$H31)</f>
        <v/>
      </c>
      <c r="J31" s="16" t="n"/>
      <c r="K31" s="14" t="n"/>
      <c r="M31">
        <f>Equipamentos!A26</f>
        <v/>
      </c>
    </row>
    <row r="32">
      <c r="A32" s="14" t="n"/>
      <c r="B32" s="15" t="n"/>
      <c r="C32" s="16" t="n"/>
      <c r="D32" s="24">
        <f>IF($C32="","",IFERROR(VLOOKUP($C32,Equipamentos!$A$5:$B$104,2,FALSE),"ID não encontrado"))</f>
        <v/>
      </c>
      <c r="E32" s="18" t="n"/>
      <c r="F32" s="34" t="n"/>
      <c r="G32" s="34" t="n"/>
      <c r="H32" s="34" t="n"/>
      <c r="I32" s="30">
        <f>IF(OR($A32="",$F32="",$G32="",$H32=""),"",$F32-$G32-$H32)</f>
        <v/>
      </c>
      <c r="J32" s="16" t="n"/>
      <c r="K32" s="14" t="n"/>
      <c r="M32">
        <f>Equipamentos!A27</f>
        <v/>
      </c>
    </row>
    <row r="33">
      <c r="A33" s="14" t="n"/>
      <c r="B33" s="15" t="n"/>
      <c r="C33" s="16" t="n"/>
      <c r="D33" s="21">
        <f>IF($C33="","",IFERROR(VLOOKUP($C33,Equipamentos!$A$5:$B$104,2,FALSE),"ID não encontrado"))</f>
        <v/>
      </c>
      <c r="E33" s="18" t="n"/>
      <c r="F33" s="34" t="n"/>
      <c r="G33" s="34" t="n"/>
      <c r="H33" s="34" t="n"/>
      <c r="I33" s="31">
        <f>IF(OR($A33="",$F33="",$G33="",$H33=""),"",$F33-$G33-$H33)</f>
        <v/>
      </c>
      <c r="J33" s="16" t="n"/>
      <c r="K33" s="14" t="n"/>
      <c r="M33">
        <f>Equipamentos!A28</f>
        <v/>
      </c>
    </row>
    <row r="34">
      <c r="A34" s="14" t="n"/>
      <c r="B34" s="15" t="n"/>
      <c r="C34" s="16" t="n"/>
      <c r="D34" s="24">
        <f>IF($C34="","",IFERROR(VLOOKUP($C34,Equipamentos!$A$5:$B$104,2,FALSE),"ID não encontrado"))</f>
        <v/>
      </c>
      <c r="E34" s="18" t="n"/>
      <c r="F34" s="34" t="n"/>
      <c r="G34" s="34" t="n"/>
      <c r="H34" s="34" t="n"/>
      <c r="I34" s="30">
        <f>IF(OR($A34="",$F34="",$G34="",$H34=""),"",$F34-$G34-$H34)</f>
        <v/>
      </c>
      <c r="J34" s="16" t="n"/>
      <c r="K34" s="14" t="n"/>
      <c r="M34">
        <f>Equipamentos!A29</f>
        <v/>
      </c>
    </row>
    <row r="35">
      <c r="A35" s="14" t="n"/>
      <c r="B35" s="15" t="n"/>
      <c r="C35" s="16" t="n"/>
      <c r="D35" s="21">
        <f>IF($C35="","",IFERROR(VLOOKUP($C35,Equipamentos!$A$5:$B$104,2,FALSE),"ID não encontrado"))</f>
        <v/>
      </c>
      <c r="E35" s="18" t="n"/>
      <c r="F35" s="34" t="n"/>
      <c r="G35" s="34" t="n"/>
      <c r="H35" s="34" t="n"/>
      <c r="I35" s="31">
        <f>IF(OR($A35="",$F35="",$G35="",$H35=""),"",$F35-$G35-$H35)</f>
        <v/>
      </c>
      <c r="J35" s="16" t="n"/>
      <c r="K35" s="14" t="n"/>
      <c r="M35">
        <f>Equipamentos!A30</f>
        <v/>
      </c>
    </row>
    <row r="36">
      <c r="A36" s="14" t="n"/>
      <c r="B36" s="15" t="n"/>
      <c r="C36" s="16" t="n"/>
      <c r="D36" s="24">
        <f>IF($C36="","",IFERROR(VLOOKUP($C36,Equipamentos!$A$5:$B$104,2,FALSE),"ID não encontrado"))</f>
        <v/>
      </c>
      <c r="E36" s="18" t="n"/>
      <c r="F36" s="34" t="n"/>
      <c r="G36" s="34" t="n"/>
      <c r="H36" s="34" t="n"/>
      <c r="I36" s="30">
        <f>IF(OR($A36="",$F36="",$G36="",$H36=""),"",$F36-$G36-$H36)</f>
        <v/>
      </c>
      <c r="J36" s="16" t="n"/>
      <c r="K36" s="14" t="n"/>
      <c r="M36">
        <f>Equipamentos!A31</f>
        <v/>
      </c>
    </row>
    <row r="37">
      <c r="A37" s="14" t="n"/>
      <c r="B37" s="15" t="n"/>
      <c r="C37" s="16" t="n"/>
      <c r="D37" s="21">
        <f>IF($C37="","",IFERROR(VLOOKUP($C37,Equipamentos!$A$5:$B$104,2,FALSE),"ID não encontrado"))</f>
        <v/>
      </c>
      <c r="E37" s="18" t="n"/>
      <c r="F37" s="34" t="n"/>
      <c r="G37" s="34" t="n"/>
      <c r="H37" s="34" t="n"/>
      <c r="I37" s="31">
        <f>IF(OR($A37="",$F37="",$G37="",$H37=""),"",$F37-$G37-$H37)</f>
        <v/>
      </c>
      <c r="J37" s="16" t="n"/>
      <c r="K37" s="14" t="n"/>
      <c r="M37">
        <f>Equipamentos!A32</f>
        <v/>
      </c>
    </row>
    <row r="38">
      <c r="A38" s="14" t="n"/>
      <c r="B38" s="15" t="n"/>
      <c r="C38" s="16" t="n"/>
      <c r="D38" s="24">
        <f>IF($C38="","",IFERROR(VLOOKUP($C38,Equipamentos!$A$5:$B$104,2,FALSE),"ID não encontrado"))</f>
        <v/>
      </c>
      <c r="E38" s="18" t="n"/>
      <c r="F38" s="34" t="n"/>
      <c r="G38" s="34" t="n"/>
      <c r="H38" s="34" t="n"/>
      <c r="I38" s="30">
        <f>IF(OR($A38="",$F38="",$G38="",$H38=""),"",$F38-$G38-$H38)</f>
        <v/>
      </c>
      <c r="J38" s="16" t="n"/>
      <c r="K38" s="14" t="n"/>
      <c r="M38">
        <f>Equipamentos!A33</f>
        <v/>
      </c>
    </row>
    <row r="39">
      <c r="A39" s="14" t="n"/>
      <c r="B39" s="15" t="n"/>
      <c r="C39" s="16" t="n"/>
      <c r="D39" s="21">
        <f>IF($C39="","",IFERROR(VLOOKUP($C39,Equipamentos!$A$5:$B$104,2,FALSE),"ID não encontrado"))</f>
        <v/>
      </c>
      <c r="E39" s="18" t="n"/>
      <c r="F39" s="34" t="n"/>
      <c r="G39" s="34" t="n"/>
      <c r="H39" s="34" t="n"/>
      <c r="I39" s="31">
        <f>IF(OR($A39="",$F39="",$G39="",$H39=""),"",$F39-$G39-$H39)</f>
        <v/>
      </c>
      <c r="J39" s="16" t="n"/>
      <c r="K39" s="14" t="n"/>
      <c r="M39">
        <f>Equipamentos!A34</f>
        <v/>
      </c>
    </row>
    <row r="40">
      <c r="A40" s="14" t="n"/>
      <c r="B40" s="15" t="n"/>
      <c r="C40" s="16" t="n"/>
      <c r="D40" s="24">
        <f>IF($C40="","",IFERROR(VLOOKUP($C40,Equipamentos!$A$5:$B$104,2,FALSE),"ID não encontrado"))</f>
        <v/>
      </c>
      <c r="E40" s="18" t="n"/>
      <c r="F40" s="34" t="n"/>
      <c r="G40" s="34" t="n"/>
      <c r="H40" s="34" t="n"/>
      <c r="I40" s="30">
        <f>IF(OR($A40="",$F40="",$G40="",$H40=""),"",$F40-$G40-$H40)</f>
        <v/>
      </c>
      <c r="J40" s="16" t="n"/>
      <c r="K40" s="14" t="n"/>
      <c r="M40">
        <f>Equipamentos!A35</f>
        <v/>
      </c>
    </row>
    <row r="41">
      <c r="A41" s="14" t="n"/>
      <c r="B41" s="15" t="n"/>
      <c r="C41" s="16" t="n"/>
      <c r="D41" s="21">
        <f>IF($C41="","",IFERROR(VLOOKUP($C41,Equipamentos!$A$5:$B$104,2,FALSE),"ID não encontrado"))</f>
        <v/>
      </c>
      <c r="E41" s="18" t="n"/>
      <c r="F41" s="34" t="n"/>
      <c r="G41" s="34" t="n"/>
      <c r="H41" s="34" t="n"/>
      <c r="I41" s="31">
        <f>IF(OR($A41="",$F41="",$G41="",$H41=""),"",$F41-$G41-$H41)</f>
        <v/>
      </c>
      <c r="J41" s="16" t="n"/>
      <c r="K41" s="14" t="n"/>
      <c r="M41">
        <f>Equipamentos!A36</f>
        <v/>
      </c>
    </row>
    <row r="42">
      <c r="A42" s="14" t="n"/>
      <c r="B42" s="15" t="n"/>
      <c r="C42" s="16" t="n"/>
      <c r="D42" s="24">
        <f>IF($C42="","",IFERROR(VLOOKUP($C42,Equipamentos!$A$5:$B$104,2,FALSE),"ID não encontrado"))</f>
        <v/>
      </c>
      <c r="E42" s="18" t="n"/>
      <c r="F42" s="34" t="n"/>
      <c r="G42" s="34" t="n"/>
      <c r="H42" s="34" t="n"/>
      <c r="I42" s="30">
        <f>IF(OR($A42="",$F42="",$G42="",$H42=""),"",$F42-$G42-$H42)</f>
        <v/>
      </c>
      <c r="J42" s="16" t="n"/>
      <c r="K42" s="14" t="n"/>
      <c r="M42">
        <f>Equipamentos!A37</f>
        <v/>
      </c>
    </row>
    <row r="43">
      <c r="A43" s="14" t="n"/>
      <c r="B43" s="15" t="n"/>
      <c r="C43" s="16" t="n"/>
      <c r="D43" s="21">
        <f>IF($C43="","",IFERROR(VLOOKUP($C43,Equipamentos!$A$5:$B$104,2,FALSE),"ID não encontrado"))</f>
        <v/>
      </c>
      <c r="E43" s="18" t="n"/>
      <c r="F43" s="34" t="n"/>
      <c r="G43" s="34" t="n"/>
      <c r="H43" s="34" t="n"/>
      <c r="I43" s="31">
        <f>IF(OR($A43="",$F43="",$G43="",$H43=""),"",$F43-$G43-$H43)</f>
        <v/>
      </c>
      <c r="J43" s="16" t="n"/>
      <c r="K43" s="14" t="n"/>
      <c r="M43">
        <f>Equipamentos!A38</f>
        <v/>
      </c>
    </row>
    <row r="44">
      <c r="A44" s="14" t="n"/>
      <c r="B44" s="15" t="n"/>
      <c r="C44" s="16" t="n"/>
      <c r="D44" s="24">
        <f>IF($C44="","",IFERROR(VLOOKUP($C44,Equipamentos!$A$5:$B$104,2,FALSE),"ID não encontrado"))</f>
        <v/>
      </c>
      <c r="E44" s="18" t="n"/>
      <c r="F44" s="34" t="n"/>
      <c r="G44" s="34" t="n"/>
      <c r="H44" s="34" t="n"/>
      <c r="I44" s="30">
        <f>IF(OR($A44="",$F44="",$G44="",$H44=""),"",$F44-$G44-$H44)</f>
        <v/>
      </c>
      <c r="J44" s="16" t="n"/>
      <c r="K44" s="14" t="n"/>
      <c r="M44">
        <f>Equipamentos!A39</f>
        <v/>
      </c>
    </row>
    <row r="45">
      <c r="A45" s="14" t="n"/>
      <c r="B45" s="15" t="n"/>
      <c r="C45" s="16" t="n"/>
      <c r="D45" s="21">
        <f>IF($C45="","",IFERROR(VLOOKUP($C45,Equipamentos!$A$5:$B$104,2,FALSE),"ID não encontrado"))</f>
        <v/>
      </c>
      <c r="E45" s="18" t="n"/>
      <c r="F45" s="34" t="n"/>
      <c r="G45" s="34" t="n"/>
      <c r="H45" s="34" t="n"/>
      <c r="I45" s="31">
        <f>IF(OR($A45="",$F45="",$G45="",$H45=""),"",$F45-$G45-$H45)</f>
        <v/>
      </c>
      <c r="J45" s="16" t="n"/>
      <c r="K45" s="14" t="n"/>
      <c r="M45">
        <f>Equipamentos!A40</f>
        <v/>
      </c>
    </row>
    <row r="46">
      <c r="A46" s="14" t="n"/>
      <c r="B46" s="15" t="n"/>
      <c r="C46" s="16" t="n"/>
      <c r="D46" s="24">
        <f>IF($C46="","",IFERROR(VLOOKUP($C46,Equipamentos!$A$5:$B$104,2,FALSE),"ID não encontrado"))</f>
        <v/>
      </c>
      <c r="E46" s="18" t="n"/>
      <c r="F46" s="34" t="n"/>
      <c r="G46" s="34" t="n"/>
      <c r="H46" s="34" t="n"/>
      <c r="I46" s="30">
        <f>IF(OR($A46="",$F46="",$G46="",$H46=""),"",$F46-$G46-$H46)</f>
        <v/>
      </c>
      <c r="J46" s="16" t="n"/>
      <c r="K46" s="14" t="n"/>
      <c r="M46">
        <f>Equipamentos!A41</f>
        <v/>
      </c>
    </row>
    <row r="47">
      <c r="A47" s="14" t="n"/>
      <c r="B47" s="15" t="n"/>
      <c r="C47" s="16" t="n"/>
      <c r="D47" s="21">
        <f>IF($C47="","",IFERROR(VLOOKUP($C47,Equipamentos!$A$5:$B$104,2,FALSE),"ID não encontrado"))</f>
        <v/>
      </c>
      <c r="E47" s="18" t="n"/>
      <c r="F47" s="34" t="n"/>
      <c r="G47" s="34" t="n"/>
      <c r="H47" s="34" t="n"/>
      <c r="I47" s="31">
        <f>IF(OR($A47="",$F47="",$G47="",$H47=""),"",$F47-$G47-$H47)</f>
        <v/>
      </c>
      <c r="J47" s="16" t="n"/>
      <c r="K47" s="14" t="n"/>
      <c r="M47">
        <f>Equipamentos!A42</f>
        <v/>
      </c>
    </row>
    <row r="48">
      <c r="A48" s="14" t="n"/>
      <c r="B48" s="15" t="n"/>
      <c r="C48" s="16" t="n"/>
      <c r="D48" s="24">
        <f>IF($C48="","",IFERROR(VLOOKUP($C48,Equipamentos!$A$5:$B$104,2,FALSE),"ID não encontrado"))</f>
        <v/>
      </c>
      <c r="E48" s="18" t="n"/>
      <c r="F48" s="34" t="n"/>
      <c r="G48" s="34" t="n"/>
      <c r="H48" s="34" t="n"/>
      <c r="I48" s="30">
        <f>IF(OR($A48="",$F48="",$G48="",$H48=""),"",$F48-$G48-$H48)</f>
        <v/>
      </c>
      <c r="J48" s="16" t="n"/>
      <c r="K48" s="14" t="n"/>
      <c r="M48">
        <f>Equipamentos!A43</f>
        <v/>
      </c>
    </row>
    <row r="49">
      <c r="A49" s="14" t="n"/>
      <c r="B49" s="15" t="n"/>
      <c r="C49" s="16" t="n"/>
      <c r="D49" s="21">
        <f>IF($C49="","",IFERROR(VLOOKUP($C49,Equipamentos!$A$5:$B$104,2,FALSE),"ID não encontrado"))</f>
        <v/>
      </c>
      <c r="E49" s="18" t="n"/>
      <c r="F49" s="34" t="n"/>
      <c r="G49" s="34" t="n"/>
      <c r="H49" s="34" t="n"/>
      <c r="I49" s="31">
        <f>IF(OR($A49="",$F49="",$G49="",$H49=""),"",$F49-$G49-$H49)</f>
        <v/>
      </c>
      <c r="J49" s="16" t="n"/>
      <c r="K49" s="14" t="n"/>
      <c r="M49">
        <f>Equipamentos!A44</f>
        <v/>
      </c>
    </row>
    <row r="50">
      <c r="A50" s="14" t="n"/>
      <c r="B50" s="15" t="n"/>
      <c r="C50" s="16" t="n"/>
      <c r="D50" s="24">
        <f>IF($C50="","",IFERROR(VLOOKUP($C50,Equipamentos!$A$5:$B$104,2,FALSE),"ID não encontrado"))</f>
        <v/>
      </c>
      <c r="E50" s="18" t="n"/>
      <c r="F50" s="34" t="n"/>
      <c r="G50" s="34" t="n"/>
      <c r="H50" s="34" t="n"/>
      <c r="I50" s="30">
        <f>IF(OR($A50="",$F50="",$G50="",$H50=""),"",$F50-$G50-$H50)</f>
        <v/>
      </c>
      <c r="J50" s="16" t="n"/>
      <c r="K50" s="14" t="n"/>
      <c r="M50">
        <f>Equipamentos!A45</f>
        <v/>
      </c>
    </row>
    <row r="51">
      <c r="A51" s="14" t="n"/>
      <c r="B51" s="15" t="n"/>
      <c r="C51" s="16" t="n"/>
      <c r="D51" s="21">
        <f>IF($C51="","",IFERROR(VLOOKUP($C51,Equipamentos!$A$5:$B$104,2,FALSE),"ID não encontrado"))</f>
        <v/>
      </c>
      <c r="E51" s="18" t="n"/>
      <c r="F51" s="34" t="n"/>
      <c r="G51" s="34" t="n"/>
      <c r="H51" s="34" t="n"/>
      <c r="I51" s="31">
        <f>IF(OR($A51="",$F51="",$G51="",$H51=""),"",$F51-$G51-$H51)</f>
        <v/>
      </c>
      <c r="J51" s="16" t="n"/>
      <c r="K51" s="14" t="n"/>
      <c r="M51">
        <f>Equipamentos!A46</f>
        <v/>
      </c>
    </row>
    <row r="52">
      <c r="A52" s="14" t="n"/>
      <c r="B52" s="15" t="n"/>
      <c r="C52" s="16" t="n"/>
      <c r="D52" s="24">
        <f>IF($C52="","",IFERROR(VLOOKUP($C52,Equipamentos!$A$5:$B$104,2,FALSE),"ID não encontrado"))</f>
        <v/>
      </c>
      <c r="E52" s="18" t="n"/>
      <c r="F52" s="34" t="n"/>
      <c r="G52" s="34" t="n"/>
      <c r="H52" s="34" t="n"/>
      <c r="I52" s="30">
        <f>IF(OR($A52="",$F52="",$G52="",$H52=""),"",$F52-$G52-$H52)</f>
        <v/>
      </c>
      <c r="J52" s="16" t="n"/>
      <c r="K52" s="14" t="n"/>
      <c r="M52">
        <f>Equipamentos!A47</f>
        <v/>
      </c>
    </row>
    <row r="53">
      <c r="A53" s="14" t="n"/>
      <c r="B53" s="15" t="n"/>
      <c r="C53" s="16" t="n"/>
      <c r="D53" s="21">
        <f>IF($C53="","",IFERROR(VLOOKUP($C53,Equipamentos!$A$5:$B$104,2,FALSE),"ID não encontrado"))</f>
        <v/>
      </c>
      <c r="E53" s="18" t="n"/>
      <c r="F53" s="34" t="n"/>
      <c r="G53" s="34" t="n"/>
      <c r="H53" s="34" t="n"/>
      <c r="I53" s="31">
        <f>IF(OR($A53="",$F53="",$G53="",$H53=""),"",$F53-$G53-$H53)</f>
        <v/>
      </c>
      <c r="J53" s="16" t="n"/>
      <c r="K53" s="14" t="n"/>
      <c r="M53">
        <f>Equipamentos!A48</f>
        <v/>
      </c>
    </row>
    <row r="54">
      <c r="A54" s="14" t="n"/>
      <c r="B54" s="15" t="n"/>
      <c r="C54" s="16" t="n"/>
      <c r="D54" s="24">
        <f>IF($C54="","",IFERROR(VLOOKUP($C54,Equipamentos!$A$5:$B$104,2,FALSE),"ID não encontrado"))</f>
        <v/>
      </c>
      <c r="E54" s="18" t="n"/>
      <c r="F54" s="34" t="n"/>
      <c r="G54" s="34" t="n"/>
      <c r="H54" s="34" t="n"/>
      <c r="I54" s="30">
        <f>IF(OR($A54="",$F54="",$G54="",$H54=""),"",$F54-$G54-$H54)</f>
        <v/>
      </c>
      <c r="J54" s="16" t="n"/>
      <c r="K54" s="14" t="n"/>
      <c r="M54">
        <f>Equipamentos!A49</f>
        <v/>
      </c>
    </row>
    <row r="55">
      <c r="A55" s="14" t="n"/>
      <c r="B55" s="15" t="n"/>
      <c r="C55" s="16" t="n"/>
      <c r="D55" s="21">
        <f>IF($C55="","",IFERROR(VLOOKUP($C55,Equipamentos!$A$5:$B$104,2,FALSE),"ID não encontrado"))</f>
        <v/>
      </c>
      <c r="E55" s="18" t="n"/>
      <c r="F55" s="34" t="n"/>
      <c r="G55" s="34" t="n"/>
      <c r="H55" s="34" t="n"/>
      <c r="I55" s="31">
        <f>IF(OR($A55="",$F55="",$G55="",$H55=""),"",$F55-$G55-$H55)</f>
        <v/>
      </c>
      <c r="J55" s="16" t="n"/>
      <c r="K55" s="14" t="n"/>
      <c r="M55">
        <f>Equipamentos!A50</f>
        <v/>
      </c>
    </row>
    <row r="56">
      <c r="A56" s="14" t="n"/>
      <c r="B56" s="15" t="n"/>
      <c r="C56" s="16" t="n"/>
      <c r="D56" s="24">
        <f>IF($C56="","",IFERROR(VLOOKUP($C56,Equipamentos!$A$5:$B$104,2,FALSE),"ID não encontrado"))</f>
        <v/>
      </c>
      <c r="E56" s="18" t="n"/>
      <c r="F56" s="34" t="n"/>
      <c r="G56" s="34" t="n"/>
      <c r="H56" s="34" t="n"/>
      <c r="I56" s="30">
        <f>IF(OR($A56="",$F56="",$G56="",$H56=""),"",$F56-$G56-$H56)</f>
        <v/>
      </c>
      <c r="J56" s="16" t="n"/>
      <c r="K56" s="14" t="n"/>
      <c r="M56">
        <f>Equipamentos!A51</f>
        <v/>
      </c>
    </row>
    <row r="57">
      <c r="A57" s="14" t="n"/>
      <c r="B57" s="15" t="n"/>
      <c r="C57" s="16" t="n"/>
      <c r="D57" s="21">
        <f>IF($C57="","",IFERROR(VLOOKUP($C57,Equipamentos!$A$5:$B$104,2,FALSE),"ID não encontrado"))</f>
        <v/>
      </c>
      <c r="E57" s="18" t="n"/>
      <c r="F57" s="34" t="n"/>
      <c r="G57" s="34" t="n"/>
      <c r="H57" s="34" t="n"/>
      <c r="I57" s="31">
        <f>IF(OR($A57="",$F57="",$G57="",$H57=""),"",$F57-$G57-$H57)</f>
        <v/>
      </c>
      <c r="J57" s="16" t="n"/>
      <c r="K57" s="14" t="n"/>
      <c r="M57">
        <f>Equipamentos!A52</f>
        <v/>
      </c>
    </row>
    <row r="58">
      <c r="A58" s="14" t="n"/>
      <c r="B58" s="15" t="n"/>
      <c r="C58" s="16" t="n"/>
      <c r="D58" s="24">
        <f>IF($C58="","",IFERROR(VLOOKUP($C58,Equipamentos!$A$5:$B$104,2,FALSE),"ID não encontrado"))</f>
        <v/>
      </c>
      <c r="E58" s="18" t="n"/>
      <c r="F58" s="34" t="n"/>
      <c r="G58" s="34" t="n"/>
      <c r="H58" s="34" t="n"/>
      <c r="I58" s="30">
        <f>IF(OR($A58="",$F58="",$G58="",$H58=""),"",$F58-$G58-$H58)</f>
        <v/>
      </c>
      <c r="J58" s="16" t="n"/>
      <c r="K58" s="14" t="n"/>
      <c r="M58">
        <f>Equipamentos!A53</f>
        <v/>
      </c>
    </row>
    <row r="59">
      <c r="A59" s="14" t="n"/>
      <c r="B59" s="15" t="n"/>
      <c r="C59" s="16" t="n"/>
      <c r="D59" s="21">
        <f>IF($C59="","",IFERROR(VLOOKUP($C59,Equipamentos!$A$5:$B$104,2,FALSE),"ID não encontrado"))</f>
        <v/>
      </c>
      <c r="E59" s="18" t="n"/>
      <c r="F59" s="34" t="n"/>
      <c r="G59" s="34" t="n"/>
      <c r="H59" s="34" t="n"/>
      <c r="I59" s="31">
        <f>IF(OR($A59="",$F59="",$G59="",$H59=""),"",$F59-$G59-$H59)</f>
        <v/>
      </c>
      <c r="J59" s="16" t="n"/>
      <c r="K59" s="14" t="n"/>
      <c r="M59">
        <f>Equipamentos!A54</f>
        <v/>
      </c>
    </row>
    <row r="60">
      <c r="A60" s="14" t="n"/>
      <c r="B60" s="15" t="n"/>
      <c r="C60" s="16" t="n"/>
      <c r="D60" s="24">
        <f>IF($C60="","",IFERROR(VLOOKUP($C60,Equipamentos!$A$5:$B$104,2,FALSE),"ID não encontrado"))</f>
        <v/>
      </c>
      <c r="E60" s="18" t="n"/>
      <c r="F60" s="34" t="n"/>
      <c r="G60" s="34" t="n"/>
      <c r="H60" s="34" t="n"/>
      <c r="I60" s="30">
        <f>IF(OR($A60="",$F60="",$G60="",$H60=""),"",$F60-$G60-$H60)</f>
        <v/>
      </c>
      <c r="J60" s="16" t="n"/>
      <c r="K60" s="14" t="n"/>
      <c r="M60">
        <f>Equipamentos!A55</f>
        <v/>
      </c>
    </row>
    <row r="61">
      <c r="A61" s="14" t="n"/>
      <c r="B61" s="15" t="n"/>
      <c r="C61" s="16" t="n"/>
      <c r="D61" s="21">
        <f>IF($C61="","",IFERROR(VLOOKUP($C61,Equipamentos!$A$5:$B$104,2,FALSE),"ID não encontrado"))</f>
        <v/>
      </c>
      <c r="E61" s="18" t="n"/>
      <c r="F61" s="34" t="n"/>
      <c r="G61" s="34" t="n"/>
      <c r="H61" s="34" t="n"/>
      <c r="I61" s="31">
        <f>IF(OR($A61="",$F61="",$G61="",$H61=""),"",$F61-$G61-$H61)</f>
        <v/>
      </c>
      <c r="J61" s="16" t="n"/>
      <c r="K61" s="14" t="n"/>
      <c r="M61">
        <f>Equipamentos!A56</f>
        <v/>
      </c>
    </row>
    <row r="62">
      <c r="A62" s="14" t="n"/>
      <c r="B62" s="15" t="n"/>
      <c r="C62" s="16" t="n"/>
      <c r="D62" s="24">
        <f>IF($C62="","",IFERROR(VLOOKUP($C62,Equipamentos!$A$5:$B$104,2,FALSE),"ID não encontrado"))</f>
        <v/>
      </c>
      <c r="E62" s="18" t="n"/>
      <c r="F62" s="34" t="n"/>
      <c r="G62" s="34" t="n"/>
      <c r="H62" s="34" t="n"/>
      <c r="I62" s="30">
        <f>IF(OR($A62="",$F62="",$G62="",$H62=""),"",$F62-$G62-$H62)</f>
        <v/>
      </c>
      <c r="J62" s="16" t="n"/>
      <c r="K62" s="14" t="n"/>
      <c r="M62">
        <f>Equipamentos!A57</f>
        <v/>
      </c>
    </row>
    <row r="63">
      <c r="A63" s="14" t="n"/>
      <c r="B63" s="15" t="n"/>
      <c r="C63" s="16" t="n"/>
      <c r="D63" s="21">
        <f>IF($C63="","",IFERROR(VLOOKUP($C63,Equipamentos!$A$5:$B$104,2,FALSE),"ID não encontrado"))</f>
        <v/>
      </c>
      <c r="E63" s="18" t="n"/>
      <c r="F63" s="34" t="n"/>
      <c r="G63" s="34" t="n"/>
      <c r="H63" s="34" t="n"/>
      <c r="I63" s="31">
        <f>IF(OR($A63="",$F63="",$G63="",$H63=""),"",$F63-$G63-$H63)</f>
        <v/>
      </c>
      <c r="J63" s="16" t="n"/>
      <c r="K63" s="14" t="n"/>
      <c r="M63">
        <f>Equipamentos!A58</f>
        <v/>
      </c>
    </row>
    <row r="64">
      <c r="A64" s="14" t="n"/>
      <c r="B64" s="15" t="n"/>
      <c r="C64" s="16" t="n"/>
      <c r="D64" s="24">
        <f>IF($C64="","",IFERROR(VLOOKUP($C64,Equipamentos!$A$5:$B$104,2,FALSE),"ID não encontrado"))</f>
        <v/>
      </c>
      <c r="E64" s="18" t="n"/>
      <c r="F64" s="34" t="n"/>
      <c r="G64" s="34" t="n"/>
      <c r="H64" s="34" t="n"/>
      <c r="I64" s="30">
        <f>IF(OR($A64="",$F64="",$G64="",$H64=""),"",$F64-$G64-$H64)</f>
        <v/>
      </c>
      <c r="J64" s="16" t="n"/>
      <c r="K64" s="14" t="n"/>
      <c r="M64">
        <f>Equipamentos!A59</f>
        <v/>
      </c>
    </row>
    <row r="65">
      <c r="A65" s="14" t="n"/>
      <c r="B65" s="15" t="n"/>
      <c r="C65" s="16" t="n"/>
      <c r="D65" s="21">
        <f>IF($C65="","",IFERROR(VLOOKUP($C65,Equipamentos!$A$5:$B$104,2,FALSE),"ID não encontrado"))</f>
        <v/>
      </c>
      <c r="E65" s="18" t="n"/>
      <c r="F65" s="34" t="n"/>
      <c r="G65" s="34" t="n"/>
      <c r="H65" s="34" t="n"/>
      <c r="I65" s="31">
        <f>IF(OR($A65="",$F65="",$G65="",$H65=""),"",$F65-$G65-$H65)</f>
        <v/>
      </c>
      <c r="J65" s="16" t="n"/>
      <c r="K65" s="14" t="n"/>
      <c r="M65">
        <f>Equipamentos!A60</f>
        <v/>
      </c>
    </row>
    <row r="66">
      <c r="A66" s="14" t="n"/>
      <c r="B66" s="15" t="n"/>
      <c r="C66" s="16" t="n"/>
      <c r="D66" s="24">
        <f>IF($C66="","",IFERROR(VLOOKUP($C66,Equipamentos!$A$5:$B$104,2,FALSE),"ID não encontrado"))</f>
        <v/>
      </c>
      <c r="E66" s="18" t="n"/>
      <c r="F66" s="34" t="n"/>
      <c r="G66" s="34" t="n"/>
      <c r="H66" s="34" t="n"/>
      <c r="I66" s="30">
        <f>IF(OR($A66="",$F66="",$G66="",$H66=""),"",$F66-$G66-$H66)</f>
        <v/>
      </c>
      <c r="J66" s="16" t="n"/>
      <c r="K66" s="14" t="n"/>
      <c r="M66">
        <f>Equipamentos!A61</f>
        <v/>
      </c>
    </row>
    <row r="67">
      <c r="A67" s="14" t="n"/>
      <c r="B67" s="15" t="n"/>
      <c r="C67" s="16" t="n"/>
      <c r="D67" s="21">
        <f>IF($C67="","",IFERROR(VLOOKUP($C67,Equipamentos!$A$5:$B$104,2,FALSE),"ID não encontrado"))</f>
        <v/>
      </c>
      <c r="E67" s="18" t="n"/>
      <c r="F67" s="34" t="n"/>
      <c r="G67" s="34" t="n"/>
      <c r="H67" s="34" t="n"/>
      <c r="I67" s="31">
        <f>IF(OR($A67="",$F67="",$G67="",$H67=""),"",$F67-$G67-$H67)</f>
        <v/>
      </c>
      <c r="J67" s="16" t="n"/>
      <c r="K67" s="14" t="n"/>
      <c r="M67">
        <f>Equipamentos!A62</f>
        <v/>
      </c>
    </row>
    <row r="68">
      <c r="A68" s="14" t="n"/>
      <c r="B68" s="15" t="n"/>
      <c r="C68" s="16" t="n"/>
      <c r="D68" s="24">
        <f>IF($C68="","",IFERROR(VLOOKUP($C68,Equipamentos!$A$5:$B$104,2,FALSE),"ID não encontrado"))</f>
        <v/>
      </c>
      <c r="E68" s="18" t="n"/>
      <c r="F68" s="34" t="n"/>
      <c r="G68" s="34" t="n"/>
      <c r="H68" s="34" t="n"/>
      <c r="I68" s="30">
        <f>IF(OR($A68="",$F68="",$G68="",$H68=""),"",$F68-$G68-$H68)</f>
        <v/>
      </c>
      <c r="J68" s="16" t="n"/>
      <c r="K68" s="14" t="n"/>
      <c r="M68">
        <f>Equipamentos!A63</f>
        <v/>
      </c>
    </row>
    <row r="69">
      <c r="A69" s="14" t="n"/>
      <c r="B69" s="15" t="n"/>
      <c r="C69" s="16" t="n"/>
      <c r="D69" s="21">
        <f>IF($C69="","",IFERROR(VLOOKUP($C69,Equipamentos!$A$5:$B$104,2,FALSE),"ID não encontrado"))</f>
        <v/>
      </c>
      <c r="E69" s="18" t="n"/>
      <c r="F69" s="34" t="n"/>
      <c r="G69" s="34" t="n"/>
      <c r="H69" s="34" t="n"/>
      <c r="I69" s="31">
        <f>IF(OR($A69="",$F69="",$G69="",$H69=""),"",$F69-$G69-$H69)</f>
        <v/>
      </c>
      <c r="J69" s="16" t="n"/>
      <c r="K69" s="14" t="n"/>
      <c r="M69">
        <f>Equipamentos!A64</f>
        <v/>
      </c>
    </row>
    <row r="70">
      <c r="A70" s="14" t="n"/>
      <c r="B70" s="15" t="n"/>
      <c r="C70" s="16" t="n"/>
      <c r="D70" s="24">
        <f>IF($C70="","",IFERROR(VLOOKUP($C70,Equipamentos!$A$5:$B$104,2,FALSE),"ID não encontrado"))</f>
        <v/>
      </c>
      <c r="E70" s="18" t="n"/>
      <c r="F70" s="34" t="n"/>
      <c r="G70" s="34" t="n"/>
      <c r="H70" s="34" t="n"/>
      <c r="I70" s="30">
        <f>IF(OR($A70="",$F70="",$G70="",$H70=""),"",$F70-$G70-$H70)</f>
        <v/>
      </c>
      <c r="J70" s="16" t="n"/>
      <c r="K70" s="14" t="n"/>
      <c r="M70">
        <f>Equipamentos!A65</f>
        <v/>
      </c>
    </row>
    <row r="71">
      <c r="A71" s="14" t="n"/>
      <c r="B71" s="15" t="n"/>
      <c r="C71" s="16" t="n"/>
      <c r="D71" s="21">
        <f>IF($C71="","",IFERROR(VLOOKUP($C71,Equipamentos!$A$5:$B$104,2,FALSE),"ID não encontrado"))</f>
        <v/>
      </c>
      <c r="E71" s="18" t="n"/>
      <c r="F71" s="34" t="n"/>
      <c r="G71" s="34" t="n"/>
      <c r="H71" s="34" t="n"/>
      <c r="I71" s="31">
        <f>IF(OR($A71="",$F71="",$G71="",$H71=""),"",$F71-$G71-$H71)</f>
        <v/>
      </c>
      <c r="J71" s="16" t="n"/>
      <c r="K71" s="14" t="n"/>
      <c r="M71">
        <f>Equipamentos!A66</f>
        <v/>
      </c>
    </row>
    <row r="72">
      <c r="A72" s="14" t="n"/>
      <c r="B72" s="15" t="n"/>
      <c r="C72" s="16" t="n"/>
      <c r="D72" s="24">
        <f>IF($C72="","",IFERROR(VLOOKUP($C72,Equipamentos!$A$5:$B$104,2,FALSE),"ID não encontrado"))</f>
        <v/>
      </c>
      <c r="E72" s="18" t="n"/>
      <c r="F72" s="34" t="n"/>
      <c r="G72" s="34" t="n"/>
      <c r="H72" s="34" t="n"/>
      <c r="I72" s="30">
        <f>IF(OR($A72="",$F72="",$G72="",$H72=""),"",$F72-$G72-$H72)</f>
        <v/>
      </c>
      <c r="J72" s="16" t="n"/>
      <c r="K72" s="14" t="n"/>
      <c r="M72">
        <f>Equipamentos!A67</f>
        <v/>
      </c>
    </row>
    <row r="73">
      <c r="A73" s="14" t="n"/>
      <c r="B73" s="15" t="n"/>
      <c r="C73" s="16" t="n"/>
      <c r="D73" s="21">
        <f>IF($C73="","",IFERROR(VLOOKUP($C73,Equipamentos!$A$5:$B$104,2,FALSE),"ID não encontrado"))</f>
        <v/>
      </c>
      <c r="E73" s="18" t="n"/>
      <c r="F73" s="34" t="n"/>
      <c r="G73" s="34" t="n"/>
      <c r="H73" s="34" t="n"/>
      <c r="I73" s="31">
        <f>IF(OR($A73="",$F73="",$G73="",$H73=""),"",$F73-$G73-$H73)</f>
        <v/>
      </c>
      <c r="J73" s="16" t="n"/>
      <c r="K73" s="14" t="n"/>
      <c r="M73">
        <f>Equipamentos!A68</f>
        <v/>
      </c>
    </row>
    <row r="74">
      <c r="A74" s="14" t="n"/>
      <c r="B74" s="15" t="n"/>
      <c r="C74" s="16" t="n"/>
      <c r="D74" s="24">
        <f>IF($C74="","",IFERROR(VLOOKUP($C74,Equipamentos!$A$5:$B$104,2,FALSE),"ID não encontrado"))</f>
        <v/>
      </c>
      <c r="E74" s="18" t="n"/>
      <c r="F74" s="34" t="n"/>
      <c r="G74" s="34" t="n"/>
      <c r="H74" s="34" t="n"/>
      <c r="I74" s="30">
        <f>IF(OR($A74="",$F74="",$G74="",$H74=""),"",$F74-$G74-$H74)</f>
        <v/>
      </c>
      <c r="J74" s="16" t="n"/>
      <c r="K74" s="14" t="n"/>
      <c r="M74">
        <f>Equipamentos!A69</f>
        <v/>
      </c>
    </row>
    <row r="75">
      <c r="A75" s="14" t="n"/>
      <c r="B75" s="15" t="n"/>
      <c r="C75" s="16" t="n"/>
      <c r="D75" s="21">
        <f>IF($C75="","",IFERROR(VLOOKUP($C75,Equipamentos!$A$5:$B$104,2,FALSE),"ID não encontrado"))</f>
        <v/>
      </c>
      <c r="E75" s="18" t="n"/>
      <c r="F75" s="34" t="n"/>
      <c r="G75" s="34" t="n"/>
      <c r="H75" s="34" t="n"/>
      <c r="I75" s="31">
        <f>IF(OR($A75="",$F75="",$G75="",$H75=""),"",$F75-$G75-$H75)</f>
        <v/>
      </c>
      <c r="J75" s="16" t="n"/>
      <c r="K75" s="14" t="n"/>
      <c r="M75">
        <f>Equipamentos!A70</f>
        <v/>
      </c>
    </row>
    <row r="76">
      <c r="A76" s="14" t="n"/>
      <c r="B76" s="15" t="n"/>
      <c r="C76" s="16" t="n"/>
      <c r="D76" s="24">
        <f>IF($C76="","",IFERROR(VLOOKUP($C76,Equipamentos!$A$5:$B$104,2,FALSE),"ID não encontrado"))</f>
        <v/>
      </c>
      <c r="E76" s="18" t="n"/>
      <c r="F76" s="34" t="n"/>
      <c r="G76" s="34" t="n"/>
      <c r="H76" s="34" t="n"/>
      <c r="I76" s="30">
        <f>IF(OR($A76="",$F76="",$G76="",$H76=""),"",$F76-$G76-$H76)</f>
        <v/>
      </c>
      <c r="J76" s="16" t="n"/>
      <c r="K76" s="14" t="n"/>
      <c r="M76">
        <f>Equipamentos!A71</f>
        <v/>
      </c>
    </row>
    <row r="77">
      <c r="A77" s="14" t="n"/>
      <c r="B77" s="15" t="n"/>
      <c r="C77" s="16" t="n"/>
      <c r="D77" s="21">
        <f>IF($C77="","",IFERROR(VLOOKUP($C77,Equipamentos!$A$5:$B$104,2,FALSE),"ID não encontrado"))</f>
        <v/>
      </c>
      <c r="E77" s="18" t="n"/>
      <c r="F77" s="34" t="n"/>
      <c r="G77" s="34" t="n"/>
      <c r="H77" s="34" t="n"/>
      <c r="I77" s="31">
        <f>IF(OR($A77="",$F77="",$G77="",$H77=""),"",$F77-$G77-$H77)</f>
        <v/>
      </c>
      <c r="J77" s="16" t="n"/>
      <c r="K77" s="14" t="n"/>
      <c r="M77">
        <f>Equipamentos!A72</f>
        <v/>
      </c>
    </row>
    <row r="78">
      <c r="A78" s="14" t="n"/>
      <c r="B78" s="15" t="n"/>
      <c r="C78" s="16" t="n"/>
      <c r="D78" s="24">
        <f>IF($C78="","",IFERROR(VLOOKUP($C78,Equipamentos!$A$5:$B$104,2,FALSE),"ID não encontrado"))</f>
        <v/>
      </c>
      <c r="E78" s="18" t="n"/>
      <c r="F78" s="34" t="n"/>
      <c r="G78" s="34" t="n"/>
      <c r="H78" s="34" t="n"/>
      <c r="I78" s="30">
        <f>IF(OR($A78="",$F78="",$G78="",$H78=""),"",$F78-$G78-$H78)</f>
        <v/>
      </c>
      <c r="J78" s="16" t="n"/>
      <c r="K78" s="14" t="n"/>
      <c r="M78">
        <f>Equipamentos!A73</f>
        <v/>
      </c>
    </row>
    <row r="79">
      <c r="A79" s="14" t="n"/>
      <c r="B79" s="15" t="n"/>
      <c r="C79" s="16" t="n"/>
      <c r="D79" s="21">
        <f>IF($C79="","",IFERROR(VLOOKUP($C79,Equipamentos!$A$5:$B$104,2,FALSE),"ID não encontrado"))</f>
        <v/>
      </c>
      <c r="E79" s="18" t="n"/>
      <c r="F79" s="34" t="n"/>
      <c r="G79" s="34" t="n"/>
      <c r="H79" s="34" t="n"/>
      <c r="I79" s="31">
        <f>IF(OR($A79="",$F79="",$G79="",$H79=""),"",$F79-$G79-$H79)</f>
        <v/>
      </c>
      <c r="J79" s="16" t="n"/>
      <c r="K79" s="14" t="n"/>
      <c r="M79">
        <f>Equipamentos!A74</f>
        <v/>
      </c>
    </row>
    <row r="80">
      <c r="A80" s="14" t="n"/>
      <c r="B80" s="15" t="n"/>
      <c r="C80" s="16" t="n"/>
      <c r="D80" s="24">
        <f>IF($C80="","",IFERROR(VLOOKUP($C80,Equipamentos!$A$5:$B$104,2,FALSE),"ID não encontrado"))</f>
        <v/>
      </c>
      <c r="E80" s="18" t="n"/>
      <c r="F80" s="34" t="n"/>
      <c r="G80" s="34" t="n"/>
      <c r="H80" s="34" t="n"/>
      <c r="I80" s="30">
        <f>IF(OR($A80="",$F80="",$G80="",$H80=""),"",$F80-$G80-$H80)</f>
        <v/>
      </c>
      <c r="J80" s="16" t="n"/>
      <c r="K80" s="14" t="n"/>
      <c r="M80">
        <f>Equipamentos!A75</f>
        <v/>
      </c>
    </row>
    <row r="81">
      <c r="A81" s="14" t="n"/>
      <c r="B81" s="15" t="n"/>
      <c r="C81" s="16" t="n"/>
      <c r="D81" s="21">
        <f>IF($C81="","",IFERROR(VLOOKUP($C81,Equipamentos!$A$5:$B$104,2,FALSE),"ID não encontrado"))</f>
        <v/>
      </c>
      <c r="E81" s="18" t="n"/>
      <c r="F81" s="34" t="n"/>
      <c r="G81" s="34" t="n"/>
      <c r="H81" s="34" t="n"/>
      <c r="I81" s="31">
        <f>IF(OR($A81="",$F81="",$G81="",$H81=""),"",$F81-$G81-$H81)</f>
        <v/>
      </c>
      <c r="J81" s="16" t="n"/>
      <c r="K81" s="14" t="n"/>
      <c r="M81">
        <f>Equipamentos!A76</f>
        <v/>
      </c>
    </row>
    <row r="82">
      <c r="A82" s="14" t="n"/>
      <c r="B82" s="15" t="n"/>
      <c r="C82" s="16" t="n"/>
      <c r="D82" s="24">
        <f>IF($C82="","",IFERROR(VLOOKUP($C82,Equipamentos!$A$5:$B$104,2,FALSE),"ID não encontrado"))</f>
        <v/>
      </c>
      <c r="E82" s="18" t="n"/>
      <c r="F82" s="34" t="n"/>
      <c r="G82" s="34" t="n"/>
      <c r="H82" s="34" t="n"/>
      <c r="I82" s="30">
        <f>IF(OR($A82="",$F82="",$G82="",$H82=""),"",$F82-$G82-$H82)</f>
        <v/>
      </c>
      <c r="J82" s="16" t="n"/>
      <c r="K82" s="14" t="n"/>
      <c r="M82">
        <f>Equipamentos!A77</f>
        <v/>
      </c>
    </row>
    <row r="83">
      <c r="A83" s="14" t="n"/>
      <c r="B83" s="15" t="n"/>
      <c r="C83" s="16" t="n"/>
      <c r="D83" s="21">
        <f>IF($C83="","",IFERROR(VLOOKUP($C83,Equipamentos!$A$5:$B$104,2,FALSE),"ID não encontrado"))</f>
        <v/>
      </c>
      <c r="E83" s="18" t="n"/>
      <c r="F83" s="34" t="n"/>
      <c r="G83" s="34" t="n"/>
      <c r="H83" s="34" t="n"/>
      <c r="I83" s="31">
        <f>IF(OR($A83="",$F83="",$G83="",$H83=""),"",$F83-$G83-$H83)</f>
        <v/>
      </c>
      <c r="J83" s="16" t="n"/>
      <c r="K83" s="14" t="n"/>
      <c r="M83">
        <f>Equipamentos!A78</f>
        <v/>
      </c>
    </row>
    <row r="84">
      <c r="A84" s="14" t="n"/>
      <c r="B84" s="15" t="n"/>
      <c r="C84" s="16" t="n"/>
      <c r="D84" s="24">
        <f>IF($C84="","",IFERROR(VLOOKUP($C84,Equipamentos!$A$5:$B$104,2,FALSE),"ID não encontrado"))</f>
        <v/>
      </c>
      <c r="E84" s="18" t="n"/>
      <c r="F84" s="34" t="n"/>
      <c r="G84" s="34" t="n"/>
      <c r="H84" s="34" t="n"/>
      <c r="I84" s="30">
        <f>IF(OR($A84="",$F84="",$G84="",$H84=""),"",$F84-$G84-$H84)</f>
        <v/>
      </c>
      <c r="J84" s="16" t="n"/>
      <c r="K84" s="14" t="n"/>
      <c r="M84">
        <f>Equipamentos!A79</f>
        <v/>
      </c>
    </row>
    <row r="85">
      <c r="A85" s="14" t="n"/>
      <c r="B85" s="15" t="n"/>
      <c r="C85" s="16" t="n"/>
      <c r="D85" s="21">
        <f>IF($C85="","",IFERROR(VLOOKUP($C85,Equipamentos!$A$5:$B$104,2,FALSE),"ID não encontrado"))</f>
        <v/>
      </c>
      <c r="E85" s="18" t="n"/>
      <c r="F85" s="34" t="n"/>
      <c r="G85" s="34" t="n"/>
      <c r="H85" s="34" t="n"/>
      <c r="I85" s="31">
        <f>IF(OR($A85="",$F85="",$G85="",$H85=""),"",$F85-$G85-$H85)</f>
        <v/>
      </c>
      <c r="J85" s="16" t="n"/>
      <c r="K85" s="14" t="n"/>
      <c r="M85">
        <f>Equipamentos!A80</f>
        <v/>
      </c>
    </row>
    <row r="86">
      <c r="A86" s="14" t="n"/>
      <c r="B86" s="15" t="n"/>
      <c r="C86" s="16" t="n"/>
      <c r="D86" s="24">
        <f>IF($C86="","",IFERROR(VLOOKUP($C86,Equipamentos!$A$5:$B$104,2,FALSE),"ID não encontrado"))</f>
        <v/>
      </c>
      <c r="E86" s="18" t="n"/>
      <c r="F86" s="34" t="n"/>
      <c r="G86" s="34" t="n"/>
      <c r="H86" s="34" t="n"/>
      <c r="I86" s="30">
        <f>IF(OR($A86="",$F86="",$G86="",$H86=""),"",$F86-$G86-$H86)</f>
        <v/>
      </c>
      <c r="J86" s="16" t="n"/>
      <c r="K86" s="14" t="n"/>
      <c r="M86">
        <f>Equipamentos!A81</f>
        <v/>
      </c>
    </row>
    <row r="87">
      <c r="A87" s="14" t="n"/>
      <c r="B87" s="15" t="n"/>
      <c r="C87" s="16" t="n"/>
      <c r="D87" s="21">
        <f>IF($C87="","",IFERROR(VLOOKUP($C87,Equipamentos!$A$5:$B$104,2,FALSE),"ID não encontrado"))</f>
        <v/>
      </c>
      <c r="E87" s="18" t="n"/>
      <c r="F87" s="34" t="n"/>
      <c r="G87" s="34" t="n"/>
      <c r="H87" s="34" t="n"/>
      <c r="I87" s="31">
        <f>IF(OR($A87="",$F87="",$G87="",$H87=""),"",$F87-$G87-$H87)</f>
        <v/>
      </c>
      <c r="J87" s="16" t="n"/>
      <c r="K87" s="14" t="n"/>
      <c r="M87">
        <f>Equipamentos!A82</f>
        <v/>
      </c>
    </row>
    <row r="88">
      <c r="A88" s="14" t="n"/>
      <c r="B88" s="15" t="n"/>
      <c r="C88" s="16" t="n"/>
      <c r="D88" s="24">
        <f>IF($C88="","",IFERROR(VLOOKUP($C88,Equipamentos!$A$5:$B$104,2,FALSE),"ID não encontrado"))</f>
        <v/>
      </c>
      <c r="E88" s="18" t="n"/>
      <c r="F88" s="34" t="n"/>
      <c r="G88" s="34" t="n"/>
      <c r="H88" s="34" t="n"/>
      <c r="I88" s="30">
        <f>IF(OR($A88="",$F88="",$G88="",$H88=""),"",$F88-$G88-$H88)</f>
        <v/>
      </c>
      <c r="J88" s="16" t="n"/>
      <c r="K88" s="14" t="n"/>
      <c r="M88">
        <f>Equipamentos!A83</f>
        <v/>
      </c>
    </row>
    <row r="89">
      <c r="A89" s="14" t="n"/>
      <c r="B89" s="15" t="n"/>
      <c r="C89" s="16" t="n"/>
      <c r="D89" s="21">
        <f>IF($C89="","",IFERROR(VLOOKUP($C89,Equipamentos!$A$5:$B$104,2,FALSE),"ID não encontrado"))</f>
        <v/>
      </c>
      <c r="E89" s="18" t="n"/>
      <c r="F89" s="34" t="n"/>
      <c r="G89" s="34" t="n"/>
      <c r="H89" s="34" t="n"/>
      <c r="I89" s="31">
        <f>IF(OR($A89="",$F89="",$G89="",$H89=""),"",$F89-$G89-$H89)</f>
        <v/>
      </c>
      <c r="J89" s="16" t="n"/>
      <c r="K89" s="14" t="n"/>
      <c r="M89">
        <f>Equipamentos!A84</f>
        <v/>
      </c>
    </row>
    <row r="90">
      <c r="A90" s="14" t="n"/>
      <c r="B90" s="15" t="n"/>
      <c r="C90" s="16" t="n"/>
      <c r="D90" s="24">
        <f>IF($C90="","",IFERROR(VLOOKUP($C90,Equipamentos!$A$5:$B$104,2,FALSE),"ID não encontrado"))</f>
        <v/>
      </c>
      <c r="E90" s="18" t="n"/>
      <c r="F90" s="34" t="n"/>
      <c r="G90" s="34" t="n"/>
      <c r="H90" s="34" t="n"/>
      <c r="I90" s="30">
        <f>IF(OR($A90="",$F90="",$G90="",$H90=""),"",$F90-$G90-$H90)</f>
        <v/>
      </c>
      <c r="J90" s="16" t="n"/>
      <c r="K90" s="14" t="n"/>
      <c r="M90">
        <f>Equipamentos!A85</f>
        <v/>
      </c>
    </row>
    <row r="91">
      <c r="A91" s="14" t="n"/>
      <c r="B91" s="15" t="n"/>
      <c r="C91" s="16" t="n"/>
      <c r="D91" s="21">
        <f>IF($C91="","",IFERROR(VLOOKUP($C91,Equipamentos!$A$5:$B$104,2,FALSE),"ID não encontrado"))</f>
        <v/>
      </c>
      <c r="E91" s="18" t="n"/>
      <c r="F91" s="34" t="n"/>
      <c r="G91" s="34" t="n"/>
      <c r="H91" s="34" t="n"/>
      <c r="I91" s="31">
        <f>IF(OR($A91="",$F91="",$G91="",$H91=""),"",$F91-$G91-$H91)</f>
        <v/>
      </c>
      <c r="J91" s="16" t="n"/>
      <c r="K91" s="14" t="n"/>
      <c r="M91">
        <f>Equipamentos!A86</f>
        <v/>
      </c>
    </row>
    <row r="92">
      <c r="A92" s="14" t="n"/>
      <c r="B92" s="15" t="n"/>
      <c r="C92" s="16" t="n"/>
      <c r="D92" s="24">
        <f>IF($C92="","",IFERROR(VLOOKUP($C92,Equipamentos!$A$5:$B$104,2,FALSE),"ID não encontrado"))</f>
        <v/>
      </c>
      <c r="E92" s="18" t="n"/>
      <c r="F92" s="34" t="n"/>
      <c r="G92" s="34" t="n"/>
      <c r="H92" s="34" t="n"/>
      <c r="I92" s="30">
        <f>IF(OR($A92="",$F92="",$G92="",$H92=""),"",$F92-$G92-$H92)</f>
        <v/>
      </c>
      <c r="J92" s="16" t="n"/>
      <c r="K92" s="14" t="n"/>
      <c r="M92">
        <f>Equipamentos!A87</f>
        <v/>
      </c>
    </row>
    <row r="93">
      <c r="A93" s="14" t="n"/>
      <c r="B93" s="15" t="n"/>
      <c r="C93" s="16" t="n"/>
      <c r="D93" s="21">
        <f>IF($C93="","",IFERROR(VLOOKUP($C93,Equipamentos!$A$5:$B$104,2,FALSE),"ID não encontrado"))</f>
        <v/>
      </c>
      <c r="E93" s="18" t="n"/>
      <c r="F93" s="34" t="n"/>
      <c r="G93" s="34" t="n"/>
      <c r="H93" s="34" t="n"/>
      <c r="I93" s="31">
        <f>IF(OR($A93="",$F93="",$G93="",$H93=""),"",$F93-$G93-$H93)</f>
        <v/>
      </c>
      <c r="J93" s="16" t="n"/>
      <c r="K93" s="14" t="n"/>
      <c r="M93">
        <f>Equipamentos!A88</f>
        <v/>
      </c>
    </row>
    <row r="94">
      <c r="A94" s="14" t="n"/>
      <c r="B94" s="15" t="n"/>
      <c r="C94" s="16" t="n"/>
      <c r="D94" s="24">
        <f>IF($C94="","",IFERROR(VLOOKUP($C94,Equipamentos!$A$5:$B$104,2,FALSE),"ID não encontrado"))</f>
        <v/>
      </c>
      <c r="E94" s="18" t="n"/>
      <c r="F94" s="34" t="n"/>
      <c r="G94" s="34" t="n"/>
      <c r="H94" s="34" t="n"/>
      <c r="I94" s="30">
        <f>IF(OR($A94="",$F94="",$G94="",$H94=""),"",$F94-$G94-$H94)</f>
        <v/>
      </c>
      <c r="J94" s="16" t="n"/>
      <c r="K94" s="14" t="n"/>
      <c r="M94">
        <f>Equipamentos!A89</f>
        <v/>
      </c>
    </row>
    <row r="95">
      <c r="A95" s="14" t="n"/>
      <c r="B95" s="15" t="n"/>
      <c r="C95" s="16" t="n"/>
      <c r="D95" s="21">
        <f>IF($C95="","",IFERROR(VLOOKUP($C95,Equipamentos!$A$5:$B$104,2,FALSE),"ID não encontrado"))</f>
        <v/>
      </c>
      <c r="E95" s="18" t="n"/>
      <c r="F95" s="34" t="n"/>
      <c r="G95" s="34" t="n"/>
      <c r="H95" s="34" t="n"/>
      <c r="I95" s="31">
        <f>IF(OR($A95="",$F95="",$G95="",$H95=""),"",$F95-$G95-$H95)</f>
        <v/>
      </c>
      <c r="J95" s="16" t="n"/>
      <c r="K95" s="14" t="n"/>
      <c r="M95">
        <f>Equipamentos!A90</f>
        <v/>
      </c>
    </row>
    <row r="96">
      <c r="A96" s="14" t="n"/>
      <c r="B96" s="15" t="n"/>
      <c r="C96" s="16" t="n"/>
      <c r="D96" s="24">
        <f>IF($C96="","",IFERROR(VLOOKUP($C96,Equipamentos!$A$5:$B$104,2,FALSE),"ID não encontrado"))</f>
        <v/>
      </c>
      <c r="E96" s="18" t="n"/>
      <c r="F96" s="34" t="n"/>
      <c r="G96" s="34" t="n"/>
      <c r="H96" s="34" t="n"/>
      <c r="I96" s="30">
        <f>IF(OR($A96="",$F96="",$G96="",$H96=""),"",$F96-$G96-$H96)</f>
        <v/>
      </c>
      <c r="J96" s="16" t="n"/>
      <c r="K96" s="14" t="n"/>
      <c r="M96">
        <f>Equipamentos!A91</f>
        <v/>
      </c>
    </row>
    <row r="97">
      <c r="A97" s="14" t="n"/>
      <c r="B97" s="15" t="n"/>
      <c r="C97" s="16" t="n"/>
      <c r="D97" s="21">
        <f>IF($C97="","",IFERROR(VLOOKUP($C97,Equipamentos!$A$5:$B$104,2,FALSE),"ID não encontrado"))</f>
        <v/>
      </c>
      <c r="E97" s="18" t="n"/>
      <c r="F97" s="34" t="n"/>
      <c r="G97" s="34" t="n"/>
      <c r="H97" s="34" t="n"/>
      <c r="I97" s="31">
        <f>IF(OR($A97="",$F97="",$G97="",$H97=""),"",$F97-$G97-$H97)</f>
        <v/>
      </c>
      <c r="J97" s="16" t="n"/>
      <c r="K97" s="14" t="n"/>
      <c r="M97">
        <f>Equipamentos!A92</f>
        <v/>
      </c>
    </row>
    <row r="98">
      <c r="A98" s="14" t="n"/>
      <c r="B98" s="15" t="n"/>
      <c r="C98" s="16" t="n"/>
      <c r="D98" s="24">
        <f>IF($C98="","",IFERROR(VLOOKUP($C98,Equipamentos!$A$5:$B$104,2,FALSE),"ID não encontrado"))</f>
        <v/>
      </c>
      <c r="E98" s="18" t="n"/>
      <c r="F98" s="34" t="n"/>
      <c r="G98" s="34" t="n"/>
      <c r="H98" s="34" t="n"/>
      <c r="I98" s="30">
        <f>IF(OR($A98="",$F98="",$G98="",$H98=""),"",$F98-$G98-$H98)</f>
        <v/>
      </c>
      <c r="J98" s="16" t="n"/>
      <c r="K98" s="14" t="n"/>
      <c r="M98">
        <f>Equipamentos!A93</f>
        <v/>
      </c>
    </row>
    <row r="99">
      <c r="A99" s="14" t="n"/>
      <c r="B99" s="15" t="n"/>
      <c r="C99" s="16" t="n"/>
      <c r="D99" s="21">
        <f>IF($C99="","",IFERROR(VLOOKUP($C99,Equipamentos!$A$5:$B$104,2,FALSE),"ID não encontrado"))</f>
        <v/>
      </c>
      <c r="E99" s="18" t="n"/>
      <c r="F99" s="34" t="n"/>
      <c r="G99" s="34" t="n"/>
      <c r="H99" s="34" t="n"/>
      <c r="I99" s="31">
        <f>IF(OR($A99="",$F99="",$G99="",$H99=""),"",$F99-$G99-$H99)</f>
        <v/>
      </c>
      <c r="J99" s="16" t="n"/>
      <c r="K99" s="14" t="n"/>
      <c r="M99">
        <f>Equipamentos!A94</f>
        <v/>
      </c>
    </row>
    <row r="100">
      <c r="A100" s="14" t="n"/>
      <c r="B100" s="15" t="n"/>
      <c r="C100" s="16" t="n"/>
      <c r="D100" s="24">
        <f>IF($C100="","",IFERROR(VLOOKUP($C100,Equipamentos!$A$5:$B$104,2,FALSE),"ID não encontrado"))</f>
        <v/>
      </c>
      <c r="E100" s="18" t="n"/>
      <c r="F100" s="34" t="n"/>
      <c r="G100" s="34" t="n"/>
      <c r="H100" s="34" t="n"/>
      <c r="I100" s="30">
        <f>IF(OR($A100="",$F100="",$G100="",$H100=""),"",$F100-$G100-$H100)</f>
        <v/>
      </c>
      <c r="J100" s="16" t="n"/>
      <c r="K100" s="14" t="n"/>
      <c r="M100">
        <f>Equipamentos!A95</f>
        <v/>
      </c>
    </row>
    <row r="101">
      <c r="A101" s="14" t="n"/>
      <c r="B101" s="15" t="n"/>
      <c r="C101" s="16" t="n"/>
      <c r="D101" s="21">
        <f>IF($C101="","",IFERROR(VLOOKUP($C101,Equipamentos!$A$5:$B$104,2,FALSE),"ID não encontrado"))</f>
        <v/>
      </c>
      <c r="E101" s="18" t="n"/>
      <c r="F101" s="34" t="n"/>
      <c r="G101" s="34" t="n"/>
      <c r="H101" s="34" t="n"/>
      <c r="I101" s="31">
        <f>IF(OR($A101="",$F101="",$G101="",$H101=""),"",$F101-$G101-$H101)</f>
        <v/>
      </c>
      <c r="J101" s="16" t="n"/>
      <c r="K101" s="14" t="n"/>
      <c r="M101">
        <f>Equipamentos!A96</f>
        <v/>
      </c>
    </row>
    <row r="102">
      <c r="A102" s="14" t="n"/>
      <c r="B102" s="15" t="n"/>
      <c r="C102" s="16" t="n"/>
      <c r="D102" s="24">
        <f>IF($C102="","",IFERROR(VLOOKUP($C102,Equipamentos!$A$5:$B$104,2,FALSE),"ID não encontrado"))</f>
        <v/>
      </c>
      <c r="E102" s="18" t="n"/>
      <c r="F102" s="34" t="n"/>
      <c r="G102" s="34" t="n"/>
      <c r="H102" s="34" t="n"/>
      <c r="I102" s="30">
        <f>IF(OR($A102="",$F102="",$G102="",$H102=""),"",$F102-$G102-$H102)</f>
        <v/>
      </c>
      <c r="J102" s="16" t="n"/>
      <c r="K102" s="14" t="n"/>
      <c r="M102">
        <f>Equipamentos!A97</f>
        <v/>
      </c>
    </row>
    <row r="103">
      <c r="A103" s="14" t="n"/>
      <c r="B103" s="15" t="n"/>
      <c r="C103" s="16" t="n"/>
      <c r="D103" s="21">
        <f>IF($C103="","",IFERROR(VLOOKUP($C103,Equipamentos!$A$5:$B$104,2,FALSE),"ID não encontrado"))</f>
        <v/>
      </c>
      <c r="E103" s="18" t="n"/>
      <c r="F103" s="34" t="n"/>
      <c r="G103" s="34" t="n"/>
      <c r="H103" s="34" t="n"/>
      <c r="I103" s="31">
        <f>IF(OR($A103="",$F103="",$G103="",$H103=""),"",$F103-$G103-$H103)</f>
        <v/>
      </c>
      <c r="J103" s="16" t="n"/>
      <c r="K103" s="14" t="n"/>
      <c r="M103">
        <f>Equipamentos!A98</f>
        <v/>
      </c>
    </row>
    <row r="104">
      <c r="A104" s="14" t="n"/>
      <c r="B104" s="15" t="n"/>
      <c r="C104" s="16" t="n"/>
      <c r="D104" s="24">
        <f>IF($C104="","",IFERROR(VLOOKUP($C104,Equipamentos!$A$5:$B$104,2,FALSE),"ID não encontrado"))</f>
        <v/>
      </c>
      <c r="E104" s="18" t="n"/>
      <c r="F104" s="34" t="n"/>
      <c r="G104" s="34" t="n"/>
      <c r="H104" s="34" t="n"/>
      <c r="I104" s="30">
        <f>IF(OR($A104="",$F104="",$G104="",$H104=""),"",$F104-$G104-$H104)</f>
        <v/>
      </c>
      <c r="J104" s="16" t="n"/>
      <c r="K104" s="14" t="n"/>
      <c r="M104">
        <f>Equipamentos!A99</f>
        <v/>
      </c>
    </row>
    <row r="105">
      <c r="A105" s="14" t="n"/>
      <c r="B105" s="15" t="n"/>
      <c r="C105" s="16" t="n"/>
      <c r="D105" s="21">
        <f>IF($C105="","",IFERROR(VLOOKUP($C105,Equipamentos!$A$5:$B$104,2,FALSE),"ID não encontrado"))</f>
        <v/>
      </c>
      <c r="E105" s="18" t="n"/>
      <c r="F105" s="34" t="n"/>
      <c r="G105" s="34" t="n"/>
      <c r="H105" s="34" t="n"/>
      <c r="I105" s="31">
        <f>IF(OR($A105="",$F105="",$G105="",$H105=""),"",$F105-$G105-$H105)</f>
        <v/>
      </c>
      <c r="J105" s="16" t="n"/>
      <c r="K105" s="14" t="n"/>
      <c r="M105">
        <f>Equipamentos!A100</f>
        <v/>
      </c>
    </row>
    <row r="106">
      <c r="A106" s="14" t="n"/>
      <c r="B106" s="15" t="n"/>
      <c r="C106" s="16" t="n"/>
      <c r="D106" s="24">
        <f>IF($C106="","",IFERROR(VLOOKUP($C106,Equipamentos!$A$5:$B$104,2,FALSE),"ID não encontrado"))</f>
        <v/>
      </c>
      <c r="E106" s="18" t="n"/>
      <c r="F106" s="34" t="n"/>
      <c r="G106" s="34" t="n"/>
      <c r="H106" s="34" t="n"/>
      <c r="I106" s="30">
        <f>IF(OR($A106="",$F106="",$G106="",$H106=""),"",$F106-$G106-$H106)</f>
        <v/>
      </c>
      <c r="J106" s="16" t="n"/>
      <c r="K106" s="14" t="n"/>
      <c r="M106">
        <f>Equipamentos!A101</f>
        <v/>
      </c>
    </row>
    <row r="107">
      <c r="A107" s="14" t="n"/>
      <c r="B107" s="15" t="n"/>
      <c r="C107" s="16" t="n"/>
      <c r="D107" s="21">
        <f>IF($C107="","",IFERROR(VLOOKUP($C107,Equipamentos!$A$5:$B$104,2,FALSE),"ID não encontrado"))</f>
        <v/>
      </c>
      <c r="E107" s="18" t="n"/>
      <c r="F107" s="34" t="n"/>
      <c r="G107" s="34" t="n"/>
      <c r="H107" s="34" t="n"/>
      <c r="I107" s="31">
        <f>IF(OR($A107="",$F107="",$G107="",$H107=""),"",$F107-$G107-$H107)</f>
        <v/>
      </c>
      <c r="J107" s="16" t="n"/>
      <c r="K107" s="14" t="n"/>
      <c r="M107">
        <f>Equipamentos!A102</f>
        <v/>
      </c>
    </row>
    <row r="108">
      <c r="A108" s="14" t="n"/>
      <c r="B108" s="15" t="n"/>
      <c r="C108" s="16" t="n"/>
      <c r="D108" s="24">
        <f>IF($C108="","",IFERROR(VLOOKUP($C108,Equipamentos!$A$5:$B$104,2,FALSE),"ID não encontrado"))</f>
        <v/>
      </c>
      <c r="E108" s="18" t="n"/>
      <c r="F108" s="34" t="n"/>
      <c r="G108" s="34" t="n"/>
      <c r="H108" s="34" t="n"/>
      <c r="I108" s="30">
        <f>IF(OR($A108="",$F108="",$G108="",$H108=""),"",$F108-$G108-$H108)</f>
        <v/>
      </c>
      <c r="J108" s="16" t="n"/>
      <c r="K108" s="14" t="n"/>
      <c r="M108">
        <f>Equipamentos!A103</f>
        <v/>
      </c>
    </row>
    <row r="109">
      <c r="A109" s="14" t="n"/>
      <c r="B109" s="15" t="n"/>
      <c r="C109" s="16" t="n"/>
      <c r="D109" s="21">
        <f>IF($C109="","",IFERROR(VLOOKUP($C109,Equipamentos!$A$5:$B$104,2,FALSE),"ID não encontrado"))</f>
        <v/>
      </c>
      <c r="E109" s="18" t="n"/>
      <c r="F109" s="34" t="n"/>
      <c r="G109" s="34" t="n"/>
      <c r="H109" s="34" t="n"/>
      <c r="I109" s="31">
        <f>IF(OR($A109="",$F109="",$G109="",$H109=""),"",$F109-$G109-$H109)</f>
        <v/>
      </c>
      <c r="J109" s="16" t="n"/>
      <c r="K109" s="14" t="n"/>
      <c r="M109">
        <f>Equipamentos!A104</f>
        <v/>
      </c>
    </row>
    <row r="110">
      <c r="A110" s="14" t="n"/>
      <c r="B110" s="15" t="n"/>
      <c r="C110" s="16" t="n"/>
      <c r="D110" s="24">
        <f>IF($C110="","",IFERROR(VLOOKUP($C110,Equipamentos!$A$5:$B$104,2,FALSE),"ID não encontrado"))</f>
        <v/>
      </c>
      <c r="E110" s="18" t="n"/>
      <c r="F110" s="34" t="n"/>
      <c r="G110" s="34" t="n"/>
      <c r="H110" s="34" t="n"/>
      <c r="I110" s="30">
        <f>IF(OR($A110="",$F110="",$G110="",$H110=""),"",$F110-$G110-$H110)</f>
        <v/>
      </c>
      <c r="J110" s="16" t="n"/>
      <c r="K110" s="14" t="n"/>
    </row>
    <row r="111">
      <c r="A111" s="14" t="n"/>
      <c r="B111" s="15" t="n"/>
      <c r="C111" s="16" t="n"/>
      <c r="D111" s="21">
        <f>IF($C111="","",IFERROR(VLOOKUP($C111,Equipamentos!$A$5:$B$104,2,FALSE),"ID não encontrado"))</f>
        <v/>
      </c>
      <c r="E111" s="18" t="n"/>
      <c r="F111" s="34" t="n"/>
      <c r="G111" s="34" t="n"/>
      <c r="H111" s="34" t="n"/>
      <c r="I111" s="31">
        <f>IF(OR($A111="",$F111="",$G111="",$H111=""),"",$F111-$G111-$H111)</f>
        <v/>
      </c>
      <c r="J111" s="16" t="n"/>
      <c r="K111" s="14" t="n"/>
      <c r="M111">
        <f>'Parâmetros'!F9</f>
        <v/>
      </c>
    </row>
    <row r="112">
      <c r="A112" s="14" t="n"/>
      <c r="B112" s="15" t="n"/>
      <c r="C112" s="16" t="n"/>
      <c r="D112" s="24">
        <f>IF($C112="","",IFERROR(VLOOKUP($C112,Equipamentos!$A$5:$B$104,2,FALSE),"ID não encontrado"))</f>
        <v/>
      </c>
      <c r="E112" s="18" t="n"/>
      <c r="F112" s="34" t="n"/>
      <c r="G112" s="34" t="n"/>
      <c r="H112" s="34" t="n"/>
      <c r="I112" s="30">
        <f>IF(OR($A112="",$F112="",$G112="",$H112=""),"",$F112-$G112-$H112)</f>
        <v/>
      </c>
      <c r="J112" s="16" t="n"/>
      <c r="K112" s="14" t="n"/>
      <c r="M112">
        <f>'Parâmetros'!F10</f>
        <v/>
      </c>
    </row>
    <row r="113">
      <c r="A113" s="14" t="n"/>
      <c r="B113" s="15" t="n"/>
      <c r="C113" s="16" t="n"/>
      <c r="D113" s="21">
        <f>IF($C113="","",IFERROR(VLOOKUP($C113,Equipamentos!$A$5:$B$104,2,FALSE),"ID não encontrado"))</f>
        <v/>
      </c>
      <c r="E113" s="18" t="n"/>
      <c r="F113" s="34" t="n"/>
      <c r="G113" s="34" t="n"/>
      <c r="H113" s="34" t="n"/>
      <c r="I113" s="31">
        <f>IF(OR($A113="",$F113="",$G113="",$H113=""),"",$F113-$G113-$H113)</f>
        <v/>
      </c>
      <c r="J113" s="16" t="n"/>
      <c r="K113" s="14" t="n"/>
      <c r="M113">
        <f>'Parâmetros'!F11</f>
        <v/>
      </c>
    </row>
    <row r="114">
      <c r="A114" s="14" t="n"/>
      <c r="B114" s="15" t="n"/>
      <c r="C114" s="16" t="n"/>
      <c r="D114" s="24">
        <f>IF($C114="","",IFERROR(VLOOKUP($C114,Equipamentos!$A$5:$B$104,2,FALSE),"ID não encontrado"))</f>
        <v/>
      </c>
      <c r="E114" s="18" t="n"/>
      <c r="F114" s="34" t="n"/>
      <c r="G114" s="34" t="n"/>
      <c r="H114" s="34" t="n"/>
      <c r="I114" s="30">
        <f>IF(OR($A114="",$F114="",$G114="",$H114=""),"",$F114-$G114-$H114)</f>
        <v/>
      </c>
      <c r="J114" s="16" t="n"/>
      <c r="K114" s="14" t="n"/>
      <c r="M114">
        <f>'Parâmetros'!F12</f>
        <v/>
      </c>
    </row>
    <row r="115">
      <c r="A115" s="14" t="n"/>
      <c r="B115" s="15" t="n"/>
      <c r="C115" s="16" t="n"/>
      <c r="D115" s="21">
        <f>IF($C115="","",IFERROR(VLOOKUP($C115,Equipamentos!$A$5:$B$104,2,FALSE),"ID não encontrado"))</f>
        <v/>
      </c>
      <c r="E115" s="18" t="n"/>
      <c r="F115" s="34" t="n"/>
      <c r="G115" s="34" t="n"/>
      <c r="H115" s="34" t="n"/>
      <c r="I115" s="31">
        <f>IF(OR($A115="",$F115="",$G115="",$H115=""),"",$F115-$G115-$H115)</f>
        <v/>
      </c>
      <c r="J115" s="16" t="n"/>
      <c r="K115" s="14" t="n"/>
      <c r="M115">
        <f>""</f>
        <v/>
      </c>
    </row>
    <row r="116">
      <c r="A116" s="14" t="n"/>
      <c r="B116" s="15" t="n"/>
      <c r="C116" s="16" t="n"/>
      <c r="D116" s="24">
        <f>IF($C116="","",IFERROR(VLOOKUP($C116,Equipamentos!$A$5:$B$104,2,FALSE),"ID não encontrado"))</f>
        <v/>
      </c>
      <c r="E116" s="18" t="n"/>
      <c r="F116" s="34" t="n"/>
      <c r="G116" s="34" t="n"/>
      <c r="H116" s="34" t="n"/>
      <c r="I116" s="30">
        <f>IF(OR($A116="",$F116="",$G116="",$H116=""),"",$F116-$G116-$H116)</f>
        <v/>
      </c>
      <c r="J116" s="16" t="n"/>
      <c r="K116" s="14" t="n"/>
      <c r="M116">
        <f>""</f>
        <v/>
      </c>
    </row>
    <row r="117">
      <c r="A117" s="14" t="n"/>
      <c r="B117" s="15" t="n"/>
      <c r="C117" s="16" t="n"/>
      <c r="D117" s="21">
        <f>IF($C117="","",IFERROR(VLOOKUP($C117,Equipamentos!$A$5:$B$104,2,FALSE),"ID não encontrado"))</f>
        <v/>
      </c>
      <c r="E117" s="18" t="n"/>
      <c r="F117" s="34" t="n"/>
      <c r="G117" s="34" t="n"/>
      <c r="H117" s="34" t="n"/>
      <c r="I117" s="31">
        <f>IF(OR($A117="",$F117="",$G117="",$H117=""),"",$F117-$G117-$H117)</f>
        <v/>
      </c>
      <c r="J117" s="16" t="n"/>
      <c r="K117" s="14" t="n"/>
      <c r="M117">
        <f>""</f>
        <v/>
      </c>
    </row>
    <row r="118">
      <c r="A118" s="14" t="n"/>
      <c r="B118" s="15" t="n"/>
      <c r="C118" s="16" t="n"/>
      <c r="D118" s="24">
        <f>IF($C118="","",IFERROR(VLOOKUP($C118,Equipamentos!$A$5:$B$104,2,FALSE),"ID não encontrado"))</f>
        <v/>
      </c>
      <c r="E118" s="18" t="n"/>
      <c r="F118" s="34" t="n"/>
      <c r="G118" s="34" t="n"/>
      <c r="H118" s="34" t="n"/>
      <c r="I118" s="30">
        <f>IF(OR($A118="",$F118="",$G118="",$H118=""),"",$F118-$G118-$H118)</f>
        <v/>
      </c>
      <c r="J118" s="16" t="n"/>
      <c r="K118" s="14" t="n"/>
      <c r="M118">
        <f>""</f>
        <v/>
      </c>
    </row>
    <row r="119">
      <c r="A119" s="14" t="n"/>
      <c r="B119" s="15" t="n"/>
      <c r="C119" s="16" t="n"/>
      <c r="D119" s="21">
        <f>IF($C119="","",IFERROR(VLOOKUP($C119,Equipamentos!$A$5:$B$104,2,FALSE),"ID não encontrado"))</f>
        <v/>
      </c>
      <c r="E119" s="18" t="n"/>
      <c r="F119" s="34" t="n"/>
      <c r="G119" s="34" t="n"/>
      <c r="H119" s="34" t="n"/>
      <c r="I119" s="31">
        <f>IF(OR($A119="",$F119="",$G119="",$H119=""),"",$F119-$G119-$H119)</f>
        <v/>
      </c>
      <c r="J119" s="16" t="n"/>
      <c r="K119" s="14" t="n"/>
      <c r="M119">
        <f>""</f>
        <v/>
      </c>
    </row>
    <row r="120">
      <c r="A120" s="14" t="n"/>
      <c r="B120" s="15" t="n"/>
      <c r="C120" s="16" t="n"/>
      <c r="D120" s="24">
        <f>IF($C120="","",IFERROR(VLOOKUP($C120,Equipamentos!$A$5:$B$104,2,FALSE),"ID não encontrado"))</f>
        <v/>
      </c>
      <c r="E120" s="18" t="n"/>
      <c r="F120" s="34" t="n"/>
      <c r="G120" s="34" t="n"/>
      <c r="H120" s="34" t="n"/>
      <c r="I120" s="30">
        <f>IF(OR($A120="",$F120="",$G120="",$H120=""),"",$F120-$G120-$H120)</f>
        <v/>
      </c>
      <c r="J120" s="16" t="n"/>
      <c r="K120" s="14" t="n"/>
      <c r="M120">
        <f>""</f>
        <v/>
      </c>
    </row>
    <row r="121">
      <c r="A121" s="14" t="n"/>
      <c r="B121" s="15" t="n"/>
      <c r="C121" s="16" t="n"/>
      <c r="D121" s="21">
        <f>IF($C121="","",IFERROR(VLOOKUP($C121,Equipamentos!$A$5:$B$104,2,FALSE),"ID não encontrado"))</f>
        <v/>
      </c>
      <c r="E121" s="18" t="n"/>
      <c r="F121" s="34" t="n"/>
      <c r="G121" s="34" t="n"/>
      <c r="H121" s="34" t="n"/>
      <c r="I121" s="31">
        <f>IF(OR($A121="",$F121="",$G121="",$H121=""),"",$F121-$G121-$H121)</f>
        <v/>
      </c>
      <c r="J121" s="16" t="n"/>
      <c r="K121" s="14" t="n"/>
      <c r="M121">
        <f>""</f>
        <v/>
      </c>
    </row>
    <row r="122">
      <c r="A122" s="14" t="n"/>
      <c r="B122" s="15" t="n"/>
      <c r="C122" s="16" t="n"/>
      <c r="D122" s="24">
        <f>IF($C122="","",IFERROR(VLOOKUP($C122,Equipamentos!$A$5:$B$104,2,FALSE),"ID não encontrado"))</f>
        <v/>
      </c>
      <c r="E122" s="18" t="n"/>
      <c r="F122" s="34" t="n"/>
      <c r="G122" s="34" t="n"/>
      <c r="H122" s="34" t="n"/>
      <c r="I122" s="30">
        <f>IF(OR($A122="",$F122="",$G122="",$H122=""),"",$F122-$G122-$H122)</f>
        <v/>
      </c>
      <c r="J122" s="16" t="n"/>
      <c r="K122" s="14" t="n"/>
      <c r="M122">
        <f>""</f>
        <v/>
      </c>
    </row>
    <row r="123">
      <c r="A123" s="14" t="n"/>
      <c r="B123" s="15" t="n"/>
      <c r="C123" s="16" t="n"/>
      <c r="D123" s="21">
        <f>IF($C123="","",IFERROR(VLOOKUP($C123,Equipamentos!$A$5:$B$104,2,FALSE),"ID não encontrado"))</f>
        <v/>
      </c>
      <c r="E123" s="18" t="n"/>
      <c r="F123" s="34" t="n"/>
      <c r="G123" s="34" t="n"/>
      <c r="H123" s="34" t="n"/>
      <c r="I123" s="31">
        <f>IF(OR($A123="",$F123="",$G123="",$H123=""),"",$F123-$G123-$H123)</f>
        <v/>
      </c>
      <c r="J123" s="16" t="n"/>
      <c r="K123" s="14" t="n"/>
      <c r="M123">
        <f>""</f>
        <v/>
      </c>
    </row>
    <row r="124">
      <c r="A124" s="14" t="n"/>
      <c r="B124" s="15" t="n"/>
      <c r="C124" s="16" t="n"/>
      <c r="D124" s="24">
        <f>IF($C124="","",IFERROR(VLOOKUP($C124,Equipamentos!$A$5:$B$104,2,FALSE),"ID não encontrado"))</f>
        <v/>
      </c>
      <c r="E124" s="18" t="n"/>
      <c r="F124" s="34" t="n"/>
      <c r="G124" s="34" t="n"/>
      <c r="H124" s="34" t="n"/>
      <c r="I124" s="30">
        <f>IF(OR($A124="",$F124="",$G124="",$H124=""),"",$F124-$G124-$H124)</f>
        <v/>
      </c>
      <c r="J124" s="16" t="n"/>
      <c r="K124" s="14" t="n"/>
      <c r="M124">
        <f>""</f>
        <v/>
      </c>
    </row>
  </sheetData>
  <autoFilter ref="A4:K124"/>
  <mergeCells count="1">
    <mergeCell ref="A1:K1"/>
  </mergeCells>
  <conditionalFormatting sqref="D5:D124">
    <cfRule type="expression" priority="1" dxfId="0">
      <formula>$D5="ID não encontrado"</formula>
    </cfRule>
  </conditionalFormatting>
  <conditionalFormatting sqref="I5:I124">
    <cfRule type="expression" priority="2" dxfId="0">
      <formula>AND(ISNUMBER($I5),$I5&lt;0)</formula>
    </cfRule>
  </conditionalFormatting>
  <conditionalFormatting sqref="J5:J124">
    <cfRule type="expression" priority="3" dxfId="0">
      <formula>$J5="Pendente"</formula>
    </cfRule>
  </conditionalFormatting>
  <conditionalFormatting sqref="A5:K124">
    <cfRule type="expression" priority="4" dxfId="0">
      <formula>AND($A5&lt;&gt;"",$B5&lt;&gt;"",$C5&lt;&gt;"",COUNTIFS($B$5:$B$124,$B5,$C$5:$C$124,$C5)&gt;1)</formula>
    </cfRule>
  </conditionalFormatting>
  <dataValidations count="6">
    <dataValidation sqref="A5:A124" showDropDown="0" showInputMessage="0" showErrorMessage="0" allowBlank="0" errorTitle="ID duplicado" error="Use um identificador de registro único ou deixe a linha vazia." type="custom">
      <formula1>=OR(A5="",COUNTIF($A$5:$A$124,A5)=1)</formula1>
    </dataValidation>
    <dataValidation sqref="B5:B124" showDropDown="0" showInputMessage="0" showErrorMessage="0" allowBlank="0" errorTitle="Competência inválida" error="Informe o primeiro dia do mês dentro dos limites definidos." type="custom">
      <formula1>=OR(B5="",AND(ISNUMBER(B5),B5&gt;=$M$111,B5&lt;=$M$112,DAY(B5)=1))</formula1>
    </dataValidation>
    <dataValidation sqref="C5:C124" showDropDown="0" showInputMessage="0" showErrorMessage="0" allowBlank="0" errorTitle="Equipamento não encontrado" error="Informe um ID existente na aba Equipamentos." type="custom">
      <formula1>=OR(C5="",COUNTIF($M$10:$M$109,C5)=1)</formula1>
    </dataValidation>
    <dataValidation sqref="E5:E124" showDropDown="0" showInputMessage="0" showErrorMessage="0" allowBlank="0" errorTitle="Quantidade inválida" error="Informe uma quantidade inteira dentro do limite definido." type="whole" operator="between">
      <formula1>0</formula1>
      <formula2>$M$114</formula2>
    </dataValidation>
    <dataValidation sqref="F5:H124" showDropDown="0" showInputMessage="0" showErrorMessage="0" allowBlank="0" errorTitle="Valor inválido" error="Informe um valor não negativo dentro do limite definido." type="decimal" operator="between">
      <formula1>0</formula1>
      <formula2>$M$113</formula2>
    </dataValidation>
    <dataValidation sqref="J5:J124" showDropDown="0" showInputMessage="0" showErrorMessage="0" allowBlank="0" errorTitle="Status inválido" error="Selecione um status disponível na lista." type="list">
      <formula1>=$M$2:$M$4</formula1>
    </dataValidation>
  </dataValidations>
  <pageMargins left="0.3" right="0.3" top="0.5" bottom="0.5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23" customWidth="1" min="3" max="3"/>
    <col width="17" customWidth="1" min="4" max="4"/>
    <col width="35" customWidth="1" min="5" max="5"/>
    <col width="18" customWidth="1" min="6" max="6"/>
    <col width="14" customWidth="1" min="7" max="7"/>
    <col width="43" customWidth="1" min="8" max="8"/>
  </cols>
  <sheetData>
    <row r="1" ht="28" customHeight="1">
      <c r="A1" s="1" t="inlineStr">
        <is>
          <t>Parâmetros</t>
        </is>
      </c>
      <c r="B1" s="28" t="n"/>
      <c r="C1" s="28" t="n"/>
      <c r="D1" s="28" t="n"/>
      <c r="E1" s="28" t="n"/>
      <c r="F1" s="28" t="n"/>
      <c r="G1" s="28" t="n"/>
      <c r="H1" s="29" t="n"/>
    </row>
    <row r="2" ht="24" customHeight="1">
      <c r="A2" s="2" t="inlineStr">
        <is>
          <t>Listas e premissas editáveis. Valores são referências de planejamento e devem ser conferidos.</t>
        </is>
      </c>
    </row>
    <row r="3">
      <c r="A3" s="3" t="inlineStr">
        <is>
          <t>Status do equipamento</t>
        </is>
      </c>
      <c r="B3" s="3" t="inlineStr">
        <is>
          <t>Uso</t>
        </is>
      </c>
      <c r="C3" s="3" t="inlineStr">
        <is>
          <t>Status do registro</t>
        </is>
      </c>
      <c r="D3" s="3" t="inlineStr">
        <is>
          <t>Uso</t>
        </is>
      </c>
      <c r="E3" s="3" t="inlineStr">
        <is>
          <t>Premissa</t>
        </is>
      </c>
      <c r="F3" s="3" t="inlineStr">
        <is>
          <t>Valor</t>
        </is>
      </c>
      <c r="G3" s="3" t="inlineStr">
        <is>
          <t>Unidade</t>
        </is>
      </c>
      <c r="H3" s="3" t="inlineStr">
        <is>
          <t>Aplicação</t>
        </is>
      </c>
    </row>
    <row r="4">
      <c r="A4" s="14" t="inlineStr">
        <is>
          <t>Ativo</t>
        </is>
      </c>
      <c r="B4" s="24" t="inlineStr">
        <is>
          <t>Lista editável</t>
        </is>
      </c>
      <c r="C4" s="14" t="inlineStr">
        <is>
          <t>Confirmado</t>
        </is>
      </c>
      <c r="D4" s="24" t="inlineStr">
        <is>
          <t>Lista editável</t>
        </is>
      </c>
      <c r="E4" s="24" t="inlineStr">
        <is>
          <t>Meta de retorno</t>
        </is>
      </c>
      <c r="F4" s="25" t="n">
        <v>18</v>
      </c>
      <c r="G4" s="24" t="inlineStr">
        <is>
          <t>meses</t>
        </is>
      </c>
      <c r="H4" s="24" t="inlineStr">
        <is>
          <t>Classificação do prazo de retorno</t>
        </is>
      </c>
    </row>
    <row r="5">
      <c r="A5" s="14" t="inlineStr">
        <is>
          <t>Em avaliação</t>
        </is>
      </c>
      <c r="B5" s="21" t="inlineStr">
        <is>
          <t>Lista editável</t>
        </is>
      </c>
      <c r="C5" s="14" t="inlineStr">
        <is>
          <t>Pendente</t>
        </is>
      </c>
      <c r="D5" s="21" t="inlineStr">
        <is>
          <t>Lista editável</t>
        </is>
      </c>
      <c r="E5" s="21" t="inlineStr">
        <is>
          <t>Contingência sobre custos</t>
        </is>
      </c>
      <c r="F5" s="37" t="n">
        <v>0.05</v>
      </c>
      <c r="G5" s="21" t="inlineStr">
        <is>
          <t>%</t>
        </is>
      </c>
      <c r="H5" s="21" t="inlineStr">
        <is>
          <t>Acréscimo prudencial nos custos estimados</t>
        </is>
      </c>
    </row>
    <row r="6">
      <c r="A6" s="14" t="inlineStr">
        <is>
          <t>Pausado</t>
        </is>
      </c>
      <c r="B6" s="24" t="inlineStr">
        <is>
          <t>Lista editável</t>
        </is>
      </c>
      <c r="C6" s="14" t="inlineStr">
        <is>
          <t>Desconsiderado</t>
        </is>
      </c>
      <c r="D6" s="24" t="inlineStr">
        <is>
          <t>Lista editável</t>
        </is>
      </c>
      <c r="E6" s="24" t="inlineStr">
        <is>
          <t>Horizonte de projeção</t>
        </is>
      </c>
      <c r="F6" s="25" t="n">
        <v>24</v>
      </c>
      <c r="G6" s="24" t="inlineStr">
        <is>
          <t>meses</t>
        </is>
      </c>
      <c r="H6" s="24" t="inlineStr">
        <is>
          <t>Resultado acumulado após o investimento</t>
        </is>
      </c>
    </row>
    <row r="7">
      <c r="A7" s="14" t="inlineStr">
        <is>
          <t>Encerrado</t>
        </is>
      </c>
      <c r="B7" s="21" t="inlineStr">
        <is>
          <t>Lista editável</t>
        </is>
      </c>
      <c r="C7" s="21" t="n"/>
      <c r="D7" s="21" t="n"/>
      <c r="E7" s="21" t="inlineStr">
        <is>
          <t>Data de referência</t>
        </is>
      </c>
      <c r="F7" s="27" t="n">
        <v>46274</v>
      </c>
      <c r="G7" s="21" t="inlineStr">
        <is>
          <t>data</t>
        </is>
      </c>
      <c r="H7" s="21" t="inlineStr">
        <is>
          <t>Referência para revisão das entradas</t>
        </is>
      </c>
    </row>
    <row r="8">
      <c r="A8" s="24" t="n"/>
      <c r="B8" s="24" t="n"/>
      <c r="C8" s="24" t="n"/>
      <c r="D8" s="24" t="n"/>
      <c r="E8" s="24" t="inlineStr">
        <is>
          <t>Mínimo de registros confirmados</t>
        </is>
      </c>
      <c r="F8" s="25" t="n">
        <v>2</v>
      </c>
      <c r="G8" s="24" t="inlineStr">
        <is>
          <t>registros</t>
        </is>
      </c>
      <c r="H8" s="24" t="inlineStr">
        <is>
          <t>Uso de médias realizadas por equipamento</t>
        </is>
      </c>
    </row>
    <row r="9">
      <c r="A9" s="21" t="n"/>
      <c r="B9" s="21" t="n"/>
      <c r="C9" s="21" t="n"/>
      <c r="D9" s="21" t="n"/>
      <c r="E9" s="21" t="inlineStr">
        <is>
          <t>Data mínima aceita</t>
        </is>
      </c>
      <c r="F9" s="27" t="n">
        <v>42624</v>
      </c>
      <c r="G9" s="21" t="inlineStr">
        <is>
          <t>data</t>
        </is>
      </c>
      <c r="H9" s="21" t="inlineStr">
        <is>
          <t>Limite para aquisições e competências</t>
        </is>
      </c>
    </row>
    <row r="10">
      <c r="A10" s="24" t="n"/>
      <c r="B10" s="24" t="n"/>
      <c r="C10" s="24" t="n"/>
      <c r="D10" s="24" t="n"/>
      <c r="E10" s="24" t="inlineStr">
        <is>
          <t>Data máxima aceita</t>
        </is>
      </c>
      <c r="F10" s="27" t="n">
        <v>46639</v>
      </c>
      <c r="G10" s="24" t="inlineStr">
        <is>
          <t>data</t>
        </is>
      </c>
      <c r="H10" s="24" t="inlineStr">
        <is>
          <t>Limite para aquisições e competências</t>
        </is>
      </c>
    </row>
    <row r="11">
      <c r="A11" s="21" t="n"/>
      <c r="B11" s="21" t="n"/>
      <c r="C11" s="21" t="n"/>
      <c r="D11" s="21" t="n"/>
      <c r="E11" s="21" t="inlineStr">
        <is>
          <t>Valor máximo por entrada</t>
        </is>
      </c>
      <c r="F11" s="34" t="n">
        <v>500000</v>
      </c>
      <c r="G11" s="21" t="inlineStr">
        <is>
          <t>R$</t>
        </is>
      </c>
      <c r="H11" s="21" t="inlineStr">
        <is>
          <t>Validação de valores digitados</t>
        </is>
      </c>
    </row>
    <row r="12">
      <c r="A12" s="24" t="n"/>
      <c r="B12" s="24" t="n"/>
      <c r="C12" s="24" t="n"/>
      <c r="D12" s="24" t="n"/>
      <c r="E12" s="24" t="inlineStr">
        <is>
          <t>Quantidade máxima por entrada</t>
        </is>
      </c>
      <c r="F12" s="25" t="n">
        <v>10000</v>
      </c>
      <c r="G12" s="24" t="inlineStr">
        <is>
          <t>unidades</t>
        </is>
      </c>
      <c r="H12" s="24" t="inlineStr">
        <is>
          <t>Validação de quantidades digitadas</t>
        </is>
      </c>
    </row>
  </sheetData>
  <mergeCells count="1">
    <mergeCell ref="A1:H1"/>
  </mergeCells>
  <conditionalFormatting sqref="F9:F10">
    <cfRule type="expression" priority="1" dxfId="0">
      <formula>$F$9&gt;$F$10</formula>
    </cfRule>
  </conditionalFormatting>
  <dataValidations count="6">
    <dataValidation sqref="F4 F6" showDropDown="0" showInputMessage="0" showErrorMessage="0" allowBlank="0" errorTitle="Prazo inválido" error="Informe uma quantidade de meses entre 1 e 120." type="whole" operator="between">
      <formula1>1</formula1>
      <formula2>120</formula2>
    </dataValidation>
    <dataValidation sqref="F5" showDropDown="0" showInputMessage="0" showErrorMessage="0" allowBlank="0" errorTitle="Taxa inválida" error="Informe uma taxa entre 0% e 100%." type="decimal" operator="between">
      <formula1>0</formula1>
      <formula2>1</formula2>
    </dataValidation>
    <dataValidation sqref="F8" showDropDown="0" showInputMessage="0" showErrorMessage="0" allowBlank="0" errorTitle="Quantidade inválida" error="Informe de 1 a 24 registros." type="whole" operator="between">
      <formula1>1</formula1>
      <formula2>24</formula2>
    </dataValidation>
    <dataValidation sqref="F7 F9:F10" showDropDown="0" showInputMessage="0" showErrorMessage="0" allowBlank="0" errorTitle="Data inválida" error="Informe uma data válida entre 01/01/2000 e 31/12/2100." type="date" operator="between">
      <formula1>DATE(2000,1,1)</formula1>
      <formula2>DATE(2100,12,31)</formula2>
    </dataValidation>
    <dataValidation sqref="F11" showDropDown="0" showInputMessage="0" showErrorMessage="0" allowBlank="0" errorTitle="Valor inválido" error="Informe um valor não negativo." type="decimal" operator="between">
      <formula1>0</formula1>
      <formula2>1000000000</formula2>
    </dataValidation>
    <dataValidation sqref="F12" showDropDown="0" showInputMessage="0" showErrorMessage="0" allowBlank="0" errorTitle="Quantidade inválida" error="Informe uma quantidade inteira positiva." type="whole" operator="between">
      <formula1>1</formula1>
      <formula2>10000000</formula2>
    </dataValidation>
  </dataValidations>
  <pageMargins left="0.3" right="0.3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 para operações de beleza</dc:creator>
  <dc:title xmlns:dc="http://purl.org/dc/elements/1.1/">Retorno de investimento em equipamentos de beleza</dc:title>
  <dc:subject xmlns:dc="http://purl.org/dc/elements/1.1/">Estimativa de retorno com investimento, uso, receita e custos incrementais</dc:subject>
  <dcterms:created xmlns:dcterms="http://purl.org/dc/terms/" xmlns:xsi="http://www.w3.org/2001/XMLSchema-instance" xsi:type="dcterms:W3CDTF">2026-09-09T05:23:31Z</dcterms:created>
  <dcterms:modified xmlns:dcterms="http://purl.org/dc/terms/" xmlns:xsi="http://www.w3.org/2001/XMLSchema-instance" xsi:type="dcterms:W3CDTF">2026-09-09T05:23:31+00:00Z</dcterms:modified>
</cp:coreProperties>
</file>