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Equipamentos" sheetId="2" state="visible" r:id="rId2"/>
    <sheet xmlns:r="http://schemas.openxmlformats.org/officeDocument/2006/relationships" name="Reserva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'Equipamentos'!$A$4:$G$104</definedName>
    <definedName name="_xlnm._FilterDatabase" localSheetId="2" hidden="1">'Reservas'!$A$4:$N$204</definedName>
    <definedName name="_xlnm._FilterDatabase" localSheetId="3" hidden="1">'Parâmetros'!$A$4:$C$11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,0%"/>
    <numFmt numFmtId="166" formatCode="hh:mm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351432"/>
      <sz val="10"/>
    </font>
    <font>
      <name val="Calibri"/>
      <b val="1"/>
      <color rgb="00FFFFFF"/>
      <sz val="11"/>
    </font>
    <font>
      <name val="Calibri"/>
      <b val="1"/>
      <color rgb="00351432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6DFE2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351432"/>
        <sz val="10"/>
      </font>
      <fill>
        <patternFill patternType="solid">
          <fgColor rgb="00F0EA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4" customWidth="1" min="3" max="3"/>
    <col width="30" customWidth="1" min="4" max="4"/>
    <col width="14" customWidth="1" min="5" max="5"/>
    <col width="4" customWidth="1" min="6" max="6"/>
  </cols>
  <sheetData>
    <row r="1" ht="27" customHeight="1">
      <c r="A1" s="1" t="inlineStr">
        <is>
          <t>Resumo das reservas de equipamentos</t>
        </is>
      </c>
    </row>
    <row r="2" ht="22" customHeight="1">
      <c r="A2" s="2" t="inlineStr">
        <is>
          <t>Indicadores calculados a partir das abas Reservas e Equipamentos.</t>
        </is>
      </c>
    </row>
    <row r="3"/>
    <row r="4" ht="26" customHeight="1">
      <c r="A4" s="3" t="inlineStr">
        <is>
          <t>Indicador</t>
        </is>
      </c>
      <c r="B4" s="3" t="inlineStr">
        <is>
          <t>Resultado</t>
        </is>
      </c>
      <c r="D4" s="3" t="inlineStr">
        <is>
          <t>Situação calculada</t>
        </is>
      </c>
      <c r="E4" s="3" t="inlineStr">
        <is>
          <t>Linhas</t>
        </is>
      </c>
    </row>
    <row r="5" ht="21" customHeight="1">
      <c r="A5" s="4" t="inlineStr">
        <is>
          <t>Atualizado em</t>
        </is>
      </c>
      <c r="B5" s="23">
        <f>TODAY()</f>
        <v/>
      </c>
      <c r="D5" s="4" t="inlineStr">
        <is>
          <t>Sem conflito</t>
        </is>
      </c>
      <c r="E5" s="6">
        <f>COUNTIF(Reservas!$M$5:$M$204,"Sem conflito")</f>
        <v/>
      </c>
    </row>
    <row r="6" ht="21" customHeight="1">
      <c r="A6" s="7" t="inlineStr">
        <is>
          <t>Reservas cadastradas</t>
        </is>
      </c>
      <c r="B6" s="8">
        <f>COUNTIF(Reservas!$A$5:$A$204,"&lt;&gt;")</f>
        <v/>
      </c>
      <c r="D6" s="7" t="inlineStr">
        <is>
          <t>Conflito de capacidade</t>
        </is>
      </c>
      <c r="E6" s="9">
        <f>COUNTIF(Reservas!$M$5:$M$204,"Conflito de capacidade")</f>
        <v/>
      </c>
    </row>
    <row r="7" ht="21" customHeight="1">
      <c r="A7" s="4" t="inlineStr">
        <is>
          <t>Reservas em aberto</t>
        </is>
      </c>
      <c r="B7" s="10">
        <f>COUNTIF(Reservas!$I$5:$I$204,'Parâmetros'!$D$5)+COUNTIF(Reservas!$I$5:$I$204,'Parâmetros'!$D$6)</f>
        <v/>
      </c>
      <c r="D7" s="4" t="inlineStr">
        <is>
          <t>Conferência necessária</t>
        </is>
      </c>
      <c r="E7" s="6">
        <f>COUNTIF(Reservas!$M$5:$M$204,"Conferir*")</f>
        <v/>
      </c>
    </row>
    <row r="8" ht="21" customHeight="1">
      <c r="A8" s="7" t="inlineStr">
        <is>
          <t>Linhas com conflito</t>
        </is>
      </c>
      <c r="B8" s="8">
        <f>COUNTIF(Reservas!$M$5:$M$204,"Conflito de capacidade")</f>
        <v/>
      </c>
      <c r="D8" s="7" t="inlineStr">
        <is>
          <t>Canceladas</t>
        </is>
      </c>
      <c r="E8" s="9">
        <f>COUNTIF(Reservas!$M$5:$M$204,"Cancelada")</f>
        <v/>
      </c>
    </row>
    <row r="9" ht="21" customHeight="1">
      <c r="A9" s="4" t="inlineStr">
        <is>
          <t>Linhas para conferência</t>
        </is>
      </c>
      <c r="B9" s="10">
        <f>COUNTIF(Reservas!$M$5:$M$204,"Conferir*")</f>
        <v/>
      </c>
    </row>
    <row r="10" ht="21" customHeight="1">
      <c r="A10" s="7" t="inlineStr">
        <is>
          <t>Equipamentos disponíveis</t>
        </is>
      </c>
      <c r="B10" s="8">
        <f>COUNTIF(Equipamentos!$E$5:$E$104,'Parâmetros'!$F$5)</f>
        <v/>
      </c>
    </row>
    <row r="11" ht="21" customHeight="1">
      <c r="A11" s="4" t="inlineStr">
        <is>
          <t>Quantidade em agenda hoje</t>
        </is>
      </c>
      <c r="B11" s="10">
        <f>SUMIFS(Reservas!$H$5:$H$204,Reservas!$B$5:$B$204,TODAY(),Reservas!$I$5:$I$204,'Parâmetros'!$D$5)+SUMIFS(Reservas!$H$5:$H$204,Reservas!$B$5:$B$204,TODAY(),Reservas!$I$5:$I$204,'Parâmetros'!$D$6)+SUMIFS(Reservas!$H$5:$H$204,Reservas!$B$5:$B$204,TODAY(),Reservas!$I$5:$I$204,'Parâmetros'!$D$7)</f>
        <v/>
      </c>
    </row>
    <row r="12" ht="21" customHeight="1">
      <c r="A12" s="7" t="inlineStr">
        <is>
          <t>Taxa de registros sem conflito</t>
        </is>
      </c>
      <c r="B12" s="24">
        <f>IFERROR(COUNTIF(Reservas!$M$5:$M$204,"Sem conflito")/(COUNTIF(Reservas!$M$5:$M$204,"Sem conflito")+COUNTIF(Reservas!$M$5:$M$204,"Conflito de capacidade")+COUNTIF(Reservas!$M$5:$M$204,"Conferir*")),0)</f>
        <v/>
      </c>
    </row>
  </sheetData>
  <mergeCells count="1">
    <mergeCell ref="A1:F1"/>
  </mergeCells>
  <conditionalFormatting sqref="B8:B9">
    <cfRule type="expression" priority="1" dxfId="0">
      <formula>B8&gt;0</formula>
    </cfRule>
  </conditionalFormatting>
  <conditionalFormatting sqref="B10">
    <cfRule type="expression" priority="2" dxfId="1">
      <formula>B10&gt;0</formula>
    </cfRule>
  </conditionalFormatting>
  <conditionalFormatting sqref="E5">
    <cfRule type="expression" priority="3" dxfId="1">
      <formula>E5&gt;0</formula>
    </cfRule>
  </conditionalFormatting>
  <conditionalFormatting sqref="E6:E7">
    <cfRule type="expression" priority="4" dxfId="0">
      <formula>E6&gt;0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22" customWidth="1" min="3" max="3"/>
    <col width="20" customWidth="1" min="4" max="4"/>
    <col width="17" customWidth="1" min="5" max="5"/>
    <col width="19" customWidth="1" min="6" max="6"/>
    <col width="31" customWidth="1" min="7" max="7"/>
  </cols>
  <sheetData>
    <row r="1" ht="27" customHeight="1">
      <c r="A1" s="1" t="inlineStr">
        <is>
          <t>Cadastro de equipamentos compartilhados</t>
        </is>
      </c>
    </row>
    <row r="2" ht="22" customHeight="1">
      <c r="A2" s="2" t="inlineStr">
        <is>
          <t>Registros de demonstração totalmente fictícios. Células rosadas são editáveis.</t>
        </is>
      </c>
    </row>
    <row r="3"/>
    <row r="4" ht="26" customHeight="1">
      <c r="A4" s="3" t="inlineStr">
        <is>
          <t>Código</t>
        </is>
      </c>
      <c r="B4" s="3" t="inlineStr">
        <is>
          <t>Equipamento</t>
        </is>
      </c>
      <c r="C4" s="3" t="inlineStr">
        <is>
          <t>Categoria</t>
        </is>
      </c>
      <c r="D4" s="3" t="inlineStr">
        <is>
          <t>Capacidade simultânea</t>
        </is>
      </c>
      <c r="E4" s="3" t="inlineStr">
        <is>
          <t>Status</t>
        </is>
      </c>
      <c r="F4" s="3" t="inlineStr">
        <is>
          <t>Reservas em aberto</t>
        </is>
      </c>
      <c r="G4" s="3" t="inlineStr">
        <is>
          <t>Observações</t>
        </is>
      </c>
    </row>
    <row r="5" ht="21" customHeight="1">
      <c r="A5" s="12" t="inlineStr">
        <is>
          <t>EQ001</t>
        </is>
      </c>
      <c r="B5" s="12" t="inlineStr">
        <is>
          <t>Secador de pedestal</t>
        </is>
      </c>
      <c r="C5" s="12" t="inlineStr">
        <is>
          <t>Secagem</t>
        </is>
      </c>
      <c r="D5" s="13" t="n">
        <v>2</v>
      </c>
      <c r="E5" s="14" t="inlineStr">
        <is>
          <t>Disponível</t>
        </is>
      </c>
      <c r="F5" s="15">
        <f>IF($A5="","",IFERROR(COUNTIFS(Reservas!$E$5:$E$204,$A5,Reservas!$I$5:$I$204,'Parâmetros'!$D$5)+COUNTIFS(Reservas!$E$5:$E$204,$A5,Reservas!$I$5:$I$204,'Parâmetros'!$D$6),0))</f>
        <v/>
      </c>
      <c r="G5" s="12" t="inlineStr">
        <is>
          <t>Exemplo fictício</t>
        </is>
      </c>
    </row>
    <row r="6" ht="21" customHeight="1">
      <c r="A6" s="12" t="inlineStr">
        <is>
          <t>EQ002</t>
        </is>
      </c>
      <c r="B6" s="12" t="inlineStr">
        <is>
          <t>Modelador de cachos</t>
        </is>
      </c>
      <c r="C6" s="12" t="inlineStr">
        <is>
          <t>Finalização</t>
        </is>
      </c>
      <c r="D6" s="13" t="n">
        <v>2</v>
      </c>
      <c r="E6" s="14" t="inlineStr">
        <is>
          <t>Disponível</t>
        </is>
      </c>
      <c r="F6" s="16">
        <f>IF($A6="","",IFERROR(COUNTIFS(Reservas!$E$5:$E$204,$A6,Reservas!$I$5:$I$204,'Parâmetros'!$D$5)+COUNTIFS(Reservas!$E$5:$E$204,$A6,Reservas!$I$5:$I$204,'Parâmetros'!$D$6),0))</f>
        <v/>
      </c>
      <c r="G6" s="12" t="inlineStr">
        <is>
          <t>Exemplo fictício</t>
        </is>
      </c>
    </row>
    <row r="7" ht="21" customHeight="1">
      <c r="A7" s="12" t="inlineStr">
        <is>
          <t>EQ003</t>
        </is>
      </c>
      <c r="B7" s="12" t="inlineStr">
        <is>
          <t>Vaporizador capilar</t>
        </is>
      </c>
      <c r="C7" s="12" t="inlineStr">
        <is>
          <t>Cuidados capilares</t>
        </is>
      </c>
      <c r="D7" s="13" t="n">
        <v>1</v>
      </c>
      <c r="E7" s="14" t="inlineStr">
        <is>
          <t>Disponível</t>
        </is>
      </c>
      <c r="F7" s="15">
        <f>IF($A7="","",IFERROR(COUNTIFS(Reservas!$E$5:$E$204,$A7,Reservas!$I$5:$I$204,'Parâmetros'!$D$5)+COUNTIFS(Reservas!$E$5:$E$204,$A7,Reservas!$I$5:$I$204,'Parâmetros'!$D$6),0))</f>
        <v/>
      </c>
      <c r="G7" s="12" t="inlineStr">
        <is>
          <t>Exemplo fictício</t>
        </is>
      </c>
    </row>
    <row r="8" ht="21" customHeight="1">
      <c r="A8" s="12" t="inlineStr">
        <is>
          <t>EQ004</t>
        </is>
      </c>
      <c r="B8" s="12" t="inlineStr">
        <is>
          <t>Carrinho auxiliar</t>
        </is>
      </c>
      <c r="C8" s="12" t="inlineStr">
        <is>
          <t>Apoio</t>
        </is>
      </c>
      <c r="D8" s="13" t="n">
        <v>3</v>
      </c>
      <c r="E8" s="14" t="inlineStr">
        <is>
          <t>Disponível</t>
        </is>
      </c>
      <c r="F8" s="16">
        <f>IF($A8="","",IFERROR(COUNTIFS(Reservas!$E$5:$E$204,$A8,Reservas!$I$5:$I$204,'Parâmetros'!$D$5)+COUNTIFS(Reservas!$E$5:$E$204,$A8,Reservas!$I$5:$I$204,'Parâmetros'!$D$6),0))</f>
        <v/>
      </c>
      <c r="G8" s="12" t="inlineStr">
        <is>
          <t>Exemplo fictício</t>
        </is>
      </c>
    </row>
    <row r="9" ht="21" customHeight="1">
      <c r="A9" s="12" t="inlineStr">
        <is>
          <t>EQ005</t>
        </is>
      </c>
      <c r="B9" s="12" t="inlineStr">
        <is>
          <t>Luminária de bancada</t>
        </is>
      </c>
      <c r="C9" s="12" t="inlineStr">
        <is>
          <t>Manicure</t>
        </is>
      </c>
      <c r="D9" s="13" t="n">
        <v>2</v>
      </c>
      <c r="E9" s="14" t="inlineStr">
        <is>
          <t>Disponível</t>
        </is>
      </c>
      <c r="F9" s="15">
        <f>IF($A9="","",IFERROR(COUNTIFS(Reservas!$E$5:$E$204,$A9,Reservas!$I$5:$I$204,'Parâmetros'!$D$5)+COUNTIFS(Reservas!$E$5:$E$204,$A9,Reservas!$I$5:$I$204,'Parâmetros'!$D$6),0))</f>
        <v/>
      </c>
      <c r="G9" s="12" t="inlineStr">
        <is>
          <t>Exemplo fictício</t>
        </is>
      </c>
    </row>
    <row r="10" ht="21" customHeight="1">
      <c r="A10" s="12" t="inlineStr">
        <is>
          <t>EQ006</t>
        </is>
      </c>
      <c r="B10" s="12" t="inlineStr">
        <is>
          <t>Aspirador para unhas</t>
        </is>
      </c>
      <c r="C10" s="12" t="inlineStr">
        <is>
          <t>Manicure</t>
        </is>
      </c>
      <c r="D10" s="13" t="n">
        <v>1</v>
      </c>
      <c r="E10" s="14" t="inlineStr">
        <is>
          <t>Disponível</t>
        </is>
      </c>
      <c r="F10" s="16">
        <f>IF($A10="","",IFERROR(COUNTIFS(Reservas!$E$5:$E$204,$A10,Reservas!$I$5:$I$204,'Parâmetros'!$D$5)+COUNTIFS(Reservas!$E$5:$E$204,$A10,Reservas!$I$5:$I$204,'Parâmetros'!$D$6),0))</f>
        <v/>
      </c>
      <c r="G10" s="12" t="inlineStr">
        <is>
          <t>Exemplo fictício</t>
        </is>
      </c>
    </row>
    <row r="11" ht="21" customHeight="1">
      <c r="A11" s="12" t="inlineStr">
        <is>
          <t>EQ007</t>
        </is>
      </c>
      <c r="B11" s="12" t="inlineStr">
        <is>
          <t>Máquina de corte reserva</t>
        </is>
      </c>
      <c r="C11" s="12" t="inlineStr">
        <is>
          <t>Barbearia</t>
        </is>
      </c>
      <c r="D11" s="13" t="n">
        <v>2</v>
      </c>
      <c r="E11" s="14" t="inlineStr">
        <is>
          <t>Disponível</t>
        </is>
      </c>
      <c r="F11" s="15">
        <f>IF($A11="","",IFERROR(COUNTIFS(Reservas!$E$5:$E$204,$A11,Reservas!$I$5:$I$204,'Parâmetros'!$D$5)+COUNTIFS(Reservas!$E$5:$E$204,$A11,Reservas!$I$5:$I$204,'Parâmetros'!$D$6),0))</f>
        <v/>
      </c>
      <c r="G11" s="12" t="inlineStr">
        <is>
          <t>Exemplo fictício</t>
        </is>
      </c>
    </row>
    <row r="12" ht="21" customHeight="1">
      <c r="A12" s="12" t="inlineStr">
        <is>
          <t>EQ008</t>
        </is>
      </c>
      <c r="B12" s="12" t="inlineStr">
        <is>
          <t>Ring light</t>
        </is>
      </c>
      <c r="C12" s="12" t="inlineStr">
        <is>
          <t>Registro visual</t>
        </is>
      </c>
      <c r="D12" s="13" t="n">
        <v>1</v>
      </c>
      <c r="E12" s="14" t="inlineStr">
        <is>
          <t>Manutenção</t>
        </is>
      </c>
      <c r="F12" s="16">
        <f>IF($A12="","",IFERROR(COUNTIFS(Reservas!$E$5:$E$204,$A12,Reservas!$I$5:$I$204,'Parâmetros'!$D$5)+COUNTIFS(Reservas!$E$5:$E$204,$A12,Reservas!$I$5:$I$204,'Parâmetros'!$D$6),0))</f>
        <v/>
      </c>
      <c r="G12" s="12" t="inlineStr">
        <is>
          <t>Conferir antes de reservar</t>
        </is>
      </c>
    </row>
    <row r="13" ht="21" customHeight="1">
      <c r="A13" s="12" t="n"/>
      <c r="B13" s="12" t="n"/>
      <c r="C13" s="12" t="n"/>
      <c r="D13" s="13" t="n"/>
      <c r="E13" s="14" t="n"/>
      <c r="F13" s="15">
        <f>IF($A13="","",IFERROR(COUNTIFS(Reservas!$E$5:$E$204,$A13,Reservas!$I$5:$I$204,'Parâmetros'!$D$5)+COUNTIFS(Reservas!$E$5:$E$204,$A13,Reservas!$I$5:$I$204,'Parâmetros'!$D$6),0))</f>
        <v/>
      </c>
      <c r="G13" s="12" t="n"/>
    </row>
    <row r="14" ht="21" customHeight="1">
      <c r="A14" s="12" t="n"/>
      <c r="B14" s="12" t="n"/>
      <c r="C14" s="12" t="n"/>
      <c r="D14" s="13" t="n"/>
      <c r="E14" s="14" t="n"/>
      <c r="F14" s="16">
        <f>IF($A14="","",IFERROR(COUNTIFS(Reservas!$E$5:$E$204,$A14,Reservas!$I$5:$I$204,'Parâmetros'!$D$5)+COUNTIFS(Reservas!$E$5:$E$204,$A14,Reservas!$I$5:$I$204,'Parâmetros'!$D$6),0))</f>
        <v/>
      </c>
      <c r="G14" s="12" t="n"/>
    </row>
    <row r="15" ht="21" customHeight="1">
      <c r="A15" s="12" t="n"/>
      <c r="B15" s="12" t="n"/>
      <c r="C15" s="12" t="n"/>
      <c r="D15" s="13" t="n"/>
      <c r="E15" s="14" t="n"/>
      <c r="F15" s="15">
        <f>IF($A15="","",IFERROR(COUNTIFS(Reservas!$E$5:$E$204,$A15,Reservas!$I$5:$I$204,'Parâmetros'!$D$5)+COUNTIFS(Reservas!$E$5:$E$204,$A15,Reservas!$I$5:$I$204,'Parâmetros'!$D$6),0))</f>
        <v/>
      </c>
      <c r="G15" s="12" t="n"/>
    </row>
    <row r="16" ht="21" customHeight="1">
      <c r="A16" s="12" t="n"/>
      <c r="B16" s="12" t="n"/>
      <c r="C16" s="12" t="n"/>
      <c r="D16" s="13" t="n"/>
      <c r="E16" s="14" t="n"/>
      <c r="F16" s="16">
        <f>IF($A16="","",IFERROR(COUNTIFS(Reservas!$E$5:$E$204,$A16,Reservas!$I$5:$I$204,'Parâmetros'!$D$5)+COUNTIFS(Reservas!$E$5:$E$204,$A16,Reservas!$I$5:$I$204,'Parâmetros'!$D$6),0))</f>
        <v/>
      </c>
      <c r="G16" s="12" t="n"/>
    </row>
    <row r="17" ht="21" customHeight="1">
      <c r="A17" s="12" t="n"/>
      <c r="B17" s="12" t="n"/>
      <c r="C17" s="12" t="n"/>
      <c r="D17" s="13" t="n"/>
      <c r="E17" s="14" t="n"/>
      <c r="F17" s="15">
        <f>IF($A17="","",IFERROR(COUNTIFS(Reservas!$E$5:$E$204,$A17,Reservas!$I$5:$I$204,'Parâmetros'!$D$5)+COUNTIFS(Reservas!$E$5:$E$204,$A17,Reservas!$I$5:$I$204,'Parâmetros'!$D$6),0))</f>
        <v/>
      </c>
      <c r="G17" s="12" t="n"/>
    </row>
    <row r="18" ht="21" customHeight="1">
      <c r="A18" s="12" t="n"/>
      <c r="B18" s="12" t="n"/>
      <c r="C18" s="12" t="n"/>
      <c r="D18" s="13" t="n"/>
      <c r="E18" s="14" t="n"/>
      <c r="F18" s="16">
        <f>IF($A18="","",IFERROR(COUNTIFS(Reservas!$E$5:$E$204,$A18,Reservas!$I$5:$I$204,'Parâmetros'!$D$5)+COUNTIFS(Reservas!$E$5:$E$204,$A18,Reservas!$I$5:$I$204,'Parâmetros'!$D$6),0))</f>
        <v/>
      </c>
      <c r="G18" s="12" t="n"/>
    </row>
    <row r="19" ht="21" customHeight="1">
      <c r="A19" s="12" t="n"/>
      <c r="B19" s="12" t="n"/>
      <c r="C19" s="12" t="n"/>
      <c r="D19" s="13" t="n"/>
      <c r="E19" s="14" t="n"/>
      <c r="F19" s="15">
        <f>IF($A19="","",IFERROR(COUNTIFS(Reservas!$E$5:$E$204,$A19,Reservas!$I$5:$I$204,'Parâmetros'!$D$5)+COUNTIFS(Reservas!$E$5:$E$204,$A19,Reservas!$I$5:$I$204,'Parâmetros'!$D$6),0))</f>
        <v/>
      </c>
      <c r="G19" s="12" t="n"/>
    </row>
    <row r="20" ht="21" customHeight="1">
      <c r="A20" s="12" t="n"/>
      <c r="B20" s="12" t="n"/>
      <c r="C20" s="12" t="n"/>
      <c r="D20" s="13" t="n"/>
      <c r="E20" s="14" t="n"/>
      <c r="F20" s="16">
        <f>IF($A20="","",IFERROR(COUNTIFS(Reservas!$E$5:$E$204,$A20,Reservas!$I$5:$I$204,'Parâmetros'!$D$5)+COUNTIFS(Reservas!$E$5:$E$204,$A20,Reservas!$I$5:$I$204,'Parâmetros'!$D$6),0))</f>
        <v/>
      </c>
      <c r="G20" s="12" t="n"/>
    </row>
    <row r="21" ht="21" customHeight="1">
      <c r="A21" s="12" t="n"/>
      <c r="B21" s="12" t="n"/>
      <c r="C21" s="12" t="n"/>
      <c r="D21" s="13" t="n"/>
      <c r="E21" s="14" t="n"/>
      <c r="F21" s="15">
        <f>IF($A21="","",IFERROR(COUNTIFS(Reservas!$E$5:$E$204,$A21,Reservas!$I$5:$I$204,'Parâmetros'!$D$5)+COUNTIFS(Reservas!$E$5:$E$204,$A21,Reservas!$I$5:$I$204,'Parâmetros'!$D$6),0))</f>
        <v/>
      </c>
      <c r="G21" s="12" t="n"/>
    </row>
    <row r="22" ht="21" customHeight="1">
      <c r="A22" s="12" t="n"/>
      <c r="B22" s="12" t="n"/>
      <c r="C22" s="12" t="n"/>
      <c r="D22" s="13" t="n"/>
      <c r="E22" s="14" t="n"/>
      <c r="F22" s="16">
        <f>IF($A22="","",IFERROR(COUNTIFS(Reservas!$E$5:$E$204,$A22,Reservas!$I$5:$I$204,'Parâmetros'!$D$5)+COUNTIFS(Reservas!$E$5:$E$204,$A22,Reservas!$I$5:$I$204,'Parâmetros'!$D$6),0))</f>
        <v/>
      </c>
      <c r="G22" s="12" t="n"/>
    </row>
    <row r="23" ht="21" customHeight="1">
      <c r="A23" s="12" t="n"/>
      <c r="B23" s="12" t="n"/>
      <c r="C23" s="12" t="n"/>
      <c r="D23" s="13" t="n"/>
      <c r="E23" s="14" t="n"/>
      <c r="F23" s="15">
        <f>IF($A23="","",IFERROR(COUNTIFS(Reservas!$E$5:$E$204,$A23,Reservas!$I$5:$I$204,'Parâmetros'!$D$5)+COUNTIFS(Reservas!$E$5:$E$204,$A23,Reservas!$I$5:$I$204,'Parâmetros'!$D$6),0))</f>
        <v/>
      </c>
      <c r="G23" s="12" t="n"/>
    </row>
    <row r="24" ht="21" customHeight="1">
      <c r="A24" s="12" t="n"/>
      <c r="B24" s="12" t="n"/>
      <c r="C24" s="12" t="n"/>
      <c r="D24" s="13" t="n"/>
      <c r="E24" s="14" t="n"/>
      <c r="F24" s="16">
        <f>IF($A24="","",IFERROR(COUNTIFS(Reservas!$E$5:$E$204,$A24,Reservas!$I$5:$I$204,'Parâmetros'!$D$5)+COUNTIFS(Reservas!$E$5:$E$204,$A24,Reservas!$I$5:$I$204,'Parâmetros'!$D$6),0))</f>
        <v/>
      </c>
      <c r="G24" s="12" t="n"/>
    </row>
    <row r="25" ht="21" customHeight="1">
      <c r="A25" s="12" t="n"/>
      <c r="B25" s="12" t="n"/>
      <c r="C25" s="12" t="n"/>
      <c r="D25" s="13" t="n"/>
      <c r="E25" s="14" t="n"/>
      <c r="F25" s="15">
        <f>IF($A25="","",IFERROR(COUNTIFS(Reservas!$E$5:$E$204,$A25,Reservas!$I$5:$I$204,'Parâmetros'!$D$5)+COUNTIFS(Reservas!$E$5:$E$204,$A25,Reservas!$I$5:$I$204,'Parâmetros'!$D$6),0))</f>
        <v/>
      </c>
      <c r="G25" s="12" t="n"/>
    </row>
    <row r="26" ht="21" customHeight="1">
      <c r="A26" s="12" t="n"/>
      <c r="B26" s="12" t="n"/>
      <c r="C26" s="12" t="n"/>
      <c r="D26" s="13" t="n"/>
      <c r="E26" s="14" t="n"/>
      <c r="F26" s="16">
        <f>IF($A26="","",IFERROR(COUNTIFS(Reservas!$E$5:$E$204,$A26,Reservas!$I$5:$I$204,'Parâmetros'!$D$5)+COUNTIFS(Reservas!$E$5:$E$204,$A26,Reservas!$I$5:$I$204,'Parâmetros'!$D$6),0))</f>
        <v/>
      </c>
      <c r="G26" s="12" t="n"/>
    </row>
    <row r="27" ht="21" customHeight="1">
      <c r="A27" s="12" t="n"/>
      <c r="B27" s="12" t="n"/>
      <c r="C27" s="12" t="n"/>
      <c r="D27" s="13" t="n"/>
      <c r="E27" s="14" t="n"/>
      <c r="F27" s="15">
        <f>IF($A27="","",IFERROR(COUNTIFS(Reservas!$E$5:$E$204,$A27,Reservas!$I$5:$I$204,'Parâmetros'!$D$5)+COUNTIFS(Reservas!$E$5:$E$204,$A27,Reservas!$I$5:$I$204,'Parâmetros'!$D$6),0))</f>
        <v/>
      </c>
      <c r="G27" s="12" t="n"/>
    </row>
    <row r="28" ht="21" customHeight="1">
      <c r="A28" s="12" t="n"/>
      <c r="B28" s="12" t="n"/>
      <c r="C28" s="12" t="n"/>
      <c r="D28" s="13" t="n"/>
      <c r="E28" s="14" t="n"/>
      <c r="F28" s="16">
        <f>IF($A28="","",IFERROR(COUNTIFS(Reservas!$E$5:$E$204,$A28,Reservas!$I$5:$I$204,'Parâmetros'!$D$5)+COUNTIFS(Reservas!$E$5:$E$204,$A28,Reservas!$I$5:$I$204,'Parâmetros'!$D$6),0))</f>
        <v/>
      </c>
      <c r="G28" s="12" t="n"/>
    </row>
    <row r="29" ht="21" customHeight="1">
      <c r="A29" s="12" t="n"/>
      <c r="B29" s="12" t="n"/>
      <c r="C29" s="12" t="n"/>
      <c r="D29" s="13" t="n"/>
      <c r="E29" s="14" t="n"/>
      <c r="F29" s="15">
        <f>IF($A29="","",IFERROR(COUNTIFS(Reservas!$E$5:$E$204,$A29,Reservas!$I$5:$I$204,'Parâmetros'!$D$5)+COUNTIFS(Reservas!$E$5:$E$204,$A29,Reservas!$I$5:$I$204,'Parâmetros'!$D$6),0))</f>
        <v/>
      </c>
      <c r="G29" s="12" t="n"/>
    </row>
    <row r="30" ht="21" customHeight="1">
      <c r="A30" s="12" t="n"/>
      <c r="B30" s="12" t="n"/>
      <c r="C30" s="12" t="n"/>
      <c r="D30" s="13" t="n"/>
      <c r="E30" s="14" t="n"/>
      <c r="F30" s="16">
        <f>IF($A30="","",IFERROR(COUNTIFS(Reservas!$E$5:$E$204,$A30,Reservas!$I$5:$I$204,'Parâmetros'!$D$5)+COUNTIFS(Reservas!$E$5:$E$204,$A30,Reservas!$I$5:$I$204,'Parâmetros'!$D$6),0))</f>
        <v/>
      </c>
      <c r="G30" s="12" t="n"/>
    </row>
    <row r="31" ht="21" customHeight="1">
      <c r="A31" s="12" t="n"/>
      <c r="B31" s="12" t="n"/>
      <c r="C31" s="12" t="n"/>
      <c r="D31" s="13" t="n"/>
      <c r="E31" s="14" t="n"/>
      <c r="F31" s="15">
        <f>IF($A31="","",IFERROR(COUNTIFS(Reservas!$E$5:$E$204,$A31,Reservas!$I$5:$I$204,'Parâmetros'!$D$5)+COUNTIFS(Reservas!$E$5:$E$204,$A31,Reservas!$I$5:$I$204,'Parâmetros'!$D$6),0))</f>
        <v/>
      </c>
      <c r="G31" s="12" t="n"/>
    </row>
    <row r="32" ht="21" customHeight="1">
      <c r="A32" s="12" t="n"/>
      <c r="B32" s="12" t="n"/>
      <c r="C32" s="12" t="n"/>
      <c r="D32" s="13" t="n"/>
      <c r="E32" s="14" t="n"/>
      <c r="F32" s="16">
        <f>IF($A32="","",IFERROR(COUNTIFS(Reservas!$E$5:$E$204,$A32,Reservas!$I$5:$I$204,'Parâmetros'!$D$5)+COUNTIFS(Reservas!$E$5:$E$204,$A32,Reservas!$I$5:$I$204,'Parâmetros'!$D$6),0))</f>
        <v/>
      </c>
      <c r="G32" s="12" t="n"/>
    </row>
    <row r="33" ht="21" customHeight="1">
      <c r="A33" s="12" t="n"/>
      <c r="B33" s="12" t="n"/>
      <c r="C33" s="12" t="n"/>
      <c r="D33" s="13" t="n"/>
      <c r="E33" s="14" t="n"/>
      <c r="F33" s="15">
        <f>IF($A33="","",IFERROR(COUNTIFS(Reservas!$E$5:$E$204,$A33,Reservas!$I$5:$I$204,'Parâmetros'!$D$5)+COUNTIFS(Reservas!$E$5:$E$204,$A33,Reservas!$I$5:$I$204,'Parâmetros'!$D$6),0))</f>
        <v/>
      </c>
      <c r="G33" s="12" t="n"/>
    </row>
    <row r="34" ht="21" customHeight="1">
      <c r="A34" s="12" t="n"/>
      <c r="B34" s="12" t="n"/>
      <c r="C34" s="12" t="n"/>
      <c r="D34" s="13" t="n"/>
      <c r="E34" s="14" t="n"/>
      <c r="F34" s="16">
        <f>IF($A34="","",IFERROR(COUNTIFS(Reservas!$E$5:$E$204,$A34,Reservas!$I$5:$I$204,'Parâmetros'!$D$5)+COUNTIFS(Reservas!$E$5:$E$204,$A34,Reservas!$I$5:$I$204,'Parâmetros'!$D$6),0))</f>
        <v/>
      </c>
      <c r="G34" s="12" t="n"/>
    </row>
    <row r="35" ht="21" customHeight="1">
      <c r="A35" s="12" t="n"/>
      <c r="B35" s="12" t="n"/>
      <c r="C35" s="12" t="n"/>
      <c r="D35" s="13" t="n"/>
      <c r="E35" s="14" t="n"/>
      <c r="F35" s="15">
        <f>IF($A35="","",IFERROR(COUNTIFS(Reservas!$E$5:$E$204,$A35,Reservas!$I$5:$I$204,'Parâmetros'!$D$5)+COUNTIFS(Reservas!$E$5:$E$204,$A35,Reservas!$I$5:$I$204,'Parâmetros'!$D$6),0))</f>
        <v/>
      </c>
      <c r="G35" s="12" t="n"/>
    </row>
    <row r="36" ht="21" customHeight="1">
      <c r="A36" s="12" t="n"/>
      <c r="B36" s="12" t="n"/>
      <c r="C36" s="12" t="n"/>
      <c r="D36" s="13" t="n"/>
      <c r="E36" s="14" t="n"/>
      <c r="F36" s="16">
        <f>IF($A36="","",IFERROR(COUNTIFS(Reservas!$E$5:$E$204,$A36,Reservas!$I$5:$I$204,'Parâmetros'!$D$5)+COUNTIFS(Reservas!$E$5:$E$204,$A36,Reservas!$I$5:$I$204,'Parâmetros'!$D$6),0))</f>
        <v/>
      </c>
      <c r="G36" s="12" t="n"/>
    </row>
    <row r="37" ht="21" customHeight="1">
      <c r="A37" s="12" t="n"/>
      <c r="B37" s="12" t="n"/>
      <c r="C37" s="12" t="n"/>
      <c r="D37" s="13" t="n"/>
      <c r="E37" s="14" t="n"/>
      <c r="F37" s="15">
        <f>IF($A37="","",IFERROR(COUNTIFS(Reservas!$E$5:$E$204,$A37,Reservas!$I$5:$I$204,'Parâmetros'!$D$5)+COUNTIFS(Reservas!$E$5:$E$204,$A37,Reservas!$I$5:$I$204,'Parâmetros'!$D$6),0))</f>
        <v/>
      </c>
      <c r="G37" s="12" t="n"/>
    </row>
    <row r="38" ht="21" customHeight="1">
      <c r="A38" s="12" t="n"/>
      <c r="B38" s="12" t="n"/>
      <c r="C38" s="12" t="n"/>
      <c r="D38" s="13" t="n"/>
      <c r="E38" s="14" t="n"/>
      <c r="F38" s="16">
        <f>IF($A38="","",IFERROR(COUNTIFS(Reservas!$E$5:$E$204,$A38,Reservas!$I$5:$I$204,'Parâmetros'!$D$5)+COUNTIFS(Reservas!$E$5:$E$204,$A38,Reservas!$I$5:$I$204,'Parâmetros'!$D$6),0))</f>
        <v/>
      </c>
      <c r="G38" s="12" t="n"/>
    </row>
    <row r="39" ht="21" customHeight="1">
      <c r="A39" s="12" t="n"/>
      <c r="B39" s="12" t="n"/>
      <c r="C39" s="12" t="n"/>
      <c r="D39" s="13" t="n"/>
      <c r="E39" s="14" t="n"/>
      <c r="F39" s="15">
        <f>IF($A39="","",IFERROR(COUNTIFS(Reservas!$E$5:$E$204,$A39,Reservas!$I$5:$I$204,'Parâmetros'!$D$5)+COUNTIFS(Reservas!$E$5:$E$204,$A39,Reservas!$I$5:$I$204,'Parâmetros'!$D$6),0))</f>
        <v/>
      </c>
      <c r="G39" s="12" t="n"/>
    </row>
    <row r="40" ht="21" customHeight="1">
      <c r="A40" s="12" t="n"/>
      <c r="B40" s="12" t="n"/>
      <c r="C40" s="12" t="n"/>
      <c r="D40" s="13" t="n"/>
      <c r="E40" s="14" t="n"/>
      <c r="F40" s="16">
        <f>IF($A40="","",IFERROR(COUNTIFS(Reservas!$E$5:$E$204,$A40,Reservas!$I$5:$I$204,'Parâmetros'!$D$5)+COUNTIFS(Reservas!$E$5:$E$204,$A40,Reservas!$I$5:$I$204,'Parâmetros'!$D$6),0))</f>
        <v/>
      </c>
      <c r="G40" s="12" t="n"/>
    </row>
    <row r="41" ht="21" customHeight="1">
      <c r="A41" s="12" t="n"/>
      <c r="B41" s="12" t="n"/>
      <c r="C41" s="12" t="n"/>
      <c r="D41" s="13" t="n"/>
      <c r="E41" s="14" t="n"/>
      <c r="F41" s="15">
        <f>IF($A41="","",IFERROR(COUNTIFS(Reservas!$E$5:$E$204,$A41,Reservas!$I$5:$I$204,'Parâmetros'!$D$5)+COUNTIFS(Reservas!$E$5:$E$204,$A41,Reservas!$I$5:$I$204,'Parâmetros'!$D$6),0))</f>
        <v/>
      </c>
      <c r="G41" s="12" t="n"/>
    </row>
    <row r="42" ht="21" customHeight="1">
      <c r="A42" s="12" t="n"/>
      <c r="B42" s="12" t="n"/>
      <c r="C42" s="12" t="n"/>
      <c r="D42" s="13" t="n"/>
      <c r="E42" s="14" t="n"/>
      <c r="F42" s="16">
        <f>IF($A42="","",IFERROR(COUNTIFS(Reservas!$E$5:$E$204,$A42,Reservas!$I$5:$I$204,'Parâmetros'!$D$5)+COUNTIFS(Reservas!$E$5:$E$204,$A42,Reservas!$I$5:$I$204,'Parâmetros'!$D$6),0))</f>
        <v/>
      </c>
      <c r="G42" s="12" t="n"/>
    </row>
    <row r="43" ht="21" customHeight="1">
      <c r="A43" s="12" t="n"/>
      <c r="B43" s="12" t="n"/>
      <c r="C43" s="12" t="n"/>
      <c r="D43" s="13" t="n"/>
      <c r="E43" s="14" t="n"/>
      <c r="F43" s="15">
        <f>IF($A43="","",IFERROR(COUNTIFS(Reservas!$E$5:$E$204,$A43,Reservas!$I$5:$I$204,'Parâmetros'!$D$5)+COUNTIFS(Reservas!$E$5:$E$204,$A43,Reservas!$I$5:$I$204,'Parâmetros'!$D$6),0))</f>
        <v/>
      </c>
      <c r="G43" s="12" t="n"/>
    </row>
    <row r="44" ht="21" customHeight="1">
      <c r="A44" s="12" t="n"/>
      <c r="B44" s="12" t="n"/>
      <c r="C44" s="12" t="n"/>
      <c r="D44" s="13" t="n"/>
      <c r="E44" s="14" t="n"/>
      <c r="F44" s="16">
        <f>IF($A44="","",IFERROR(COUNTIFS(Reservas!$E$5:$E$204,$A44,Reservas!$I$5:$I$204,'Parâmetros'!$D$5)+COUNTIFS(Reservas!$E$5:$E$204,$A44,Reservas!$I$5:$I$204,'Parâmetros'!$D$6),0))</f>
        <v/>
      </c>
      <c r="G44" s="12" t="n"/>
    </row>
    <row r="45" ht="21" customHeight="1">
      <c r="A45" s="12" t="n"/>
      <c r="B45" s="12" t="n"/>
      <c r="C45" s="12" t="n"/>
      <c r="D45" s="13" t="n"/>
      <c r="E45" s="14" t="n"/>
      <c r="F45" s="15">
        <f>IF($A45="","",IFERROR(COUNTIFS(Reservas!$E$5:$E$204,$A45,Reservas!$I$5:$I$204,'Parâmetros'!$D$5)+COUNTIFS(Reservas!$E$5:$E$204,$A45,Reservas!$I$5:$I$204,'Parâmetros'!$D$6),0))</f>
        <v/>
      </c>
      <c r="G45" s="12" t="n"/>
    </row>
    <row r="46" ht="21" customHeight="1">
      <c r="A46" s="12" t="n"/>
      <c r="B46" s="12" t="n"/>
      <c r="C46" s="12" t="n"/>
      <c r="D46" s="13" t="n"/>
      <c r="E46" s="14" t="n"/>
      <c r="F46" s="16">
        <f>IF($A46="","",IFERROR(COUNTIFS(Reservas!$E$5:$E$204,$A46,Reservas!$I$5:$I$204,'Parâmetros'!$D$5)+COUNTIFS(Reservas!$E$5:$E$204,$A46,Reservas!$I$5:$I$204,'Parâmetros'!$D$6),0))</f>
        <v/>
      </c>
      <c r="G46" s="12" t="n"/>
    </row>
    <row r="47" ht="21" customHeight="1">
      <c r="A47" s="12" t="n"/>
      <c r="B47" s="12" t="n"/>
      <c r="C47" s="12" t="n"/>
      <c r="D47" s="13" t="n"/>
      <c r="E47" s="14" t="n"/>
      <c r="F47" s="15">
        <f>IF($A47="","",IFERROR(COUNTIFS(Reservas!$E$5:$E$204,$A47,Reservas!$I$5:$I$204,'Parâmetros'!$D$5)+COUNTIFS(Reservas!$E$5:$E$204,$A47,Reservas!$I$5:$I$204,'Parâmetros'!$D$6),0))</f>
        <v/>
      </c>
      <c r="G47" s="12" t="n"/>
    </row>
    <row r="48" ht="21" customHeight="1">
      <c r="A48" s="12" t="n"/>
      <c r="B48" s="12" t="n"/>
      <c r="C48" s="12" t="n"/>
      <c r="D48" s="13" t="n"/>
      <c r="E48" s="14" t="n"/>
      <c r="F48" s="16">
        <f>IF($A48="","",IFERROR(COUNTIFS(Reservas!$E$5:$E$204,$A48,Reservas!$I$5:$I$204,'Parâmetros'!$D$5)+COUNTIFS(Reservas!$E$5:$E$204,$A48,Reservas!$I$5:$I$204,'Parâmetros'!$D$6),0))</f>
        <v/>
      </c>
      <c r="G48" s="12" t="n"/>
    </row>
    <row r="49" ht="21" customHeight="1">
      <c r="A49" s="12" t="n"/>
      <c r="B49" s="12" t="n"/>
      <c r="C49" s="12" t="n"/>
      <c r="D49" s="13" t="n"/>
      <c r="E49" s="14" t="n"/>
      <c r="F49" s="15">
        <f>IF($A49="","",IFERROR(COUNTIFS(Reservas!$E$5:$E$204,$A49,Reservas!$I$5:$I$204,'Parâmetros'!$D$5)+COUNTIFS(Reservas!$E$5:$E$204,$A49,Reservas!$I$5:$I$204,'Parâmetros'!$D$6),0))</f>
        <v/>
      </c>
      <c r="G49" s="12" t="n"/>
    </row>
    <row r="50" ht="21" customHeight="1">
      <c r="A50" s="12" t="n"/>
      <c r="B50" s="12" t="n"/>
      <c r="C50" s="12" t="n"/>
      <c r="D50" s="13" t="n"/>
      <c r="E50" s="14" t="n"/>
      <c r="F50" s="16">
        <f>IF($A50="","",IFERROR(COUNTIFS(Reservas!$E$5:$E$204,$A50,Reservas!$I$5:$I$204,'Parâmetros'!$D$5)+COUNTIFS(Reservas!$E$5:$E$204,$A50,Reservas!$I$5:$I$204,'Parâmetros'!$D$6),0))</f>
        <v/>
      </c>
      <c r="G50" s="12" t="n"/>
    </row>
    <row r="51" ht="21" customHeight="1">
      <c r="A51" s="12" t="n"/>
      <c r="B51" s="12" t="n"/>
      <c r="C51" s="12" t="n"/>
      <c r="D51" s="13" t="n"/>
      <c r="E51" s="14" t="n"/>
      <c r="F51" s="15">
        <f>IF($A51="","",IFERROR(COUNTIFS(Reservas!$E$5:$E$204,$A51,Reservas!$I$5:$I$204,'Parâmetros'!$D$5)+COUNTIFS(Reservas!$E$5:$E$204,$A51,Reservas!$I$5:$I$204,'Parâmetros'!$D$6),0))</f>
        <v/>
      </c>
      <c r="G51" s="12" t="n"/>
    </row>
    <row r="52" ht="21" customHeight="1">
      <c r="A52" s="12" t="n"/>
      <c r="B52" s="12" t="n"/>
      <c r="C52" s="12" t="n"/>
      <c r="D52" s="13" t="n"/>
      <c r="E52" s="14" t="n"/>
      <c r="F52" s="16">
        <f>IF($A52="","",IFERROR(COUNTIFS(Reservas!$E$5:$E$204,$A52,Reservas!$I$5:$I$204,'Parâmetros'!$D$5)+COUNTIFS(Reservas!$E$5:$E$204,$A52,Reservas!$I$5:$I$204,'Parâmetros'!$D$6),0))</f>
        <v/>
      </c>
      <c r="G52" s="12" t="n"/>
    </row>
    <row r="53" ht="21" customHeight="1">
      <c r="A53" s="12" t="n"/>
      <c r="B53" s="12" t="n"/>
      <c r="C53" s="12" t="n"/>
      <c r="D53" s="13" t="n"/>
      <c r="E53" s="14" t="n"/>
      <c r="F53" s="15">
        <f>IF($A53="","",IFERROR(COUNTIFS(Reservas!$E$5:$E$204,$A53,Reservas!$I$5:$I$204,'Parâmetros'!$D$5)+COUNTIFS(Reservas!$E$5:$E$204,$A53,Reservas!$I$5:$I$204,'Parâmetros'!$D$6),0))</f>
        <v/>
      </c>
      <c r="G53" s="12" t="n"/>
    </row>
    <row r="54" ht="21" customHeight="1">
      <c r="A54" s="12" t="n"/>
      <c r="B54" s="12" t="n"/>
      <c r="C54" s="12" t="n"/>
      <c r="D54" s="13" t="n"/>
      <c r="E54" s="14" t="n"/>
      <c r="F54" s="16">
        <f>IF($A54="","",IFERROR(COUNTIFS(Reservas!$E$5:$E$204,$A54,Reservas!$I$5:$I$204,'Parâmetros'!$D$5)+COUNTIFS(Reservas!$E$5:$E$204,$A54,Reservas!$I$5:$I$204,'Parâmetros'!$D$6),0))</f>
        <v/>
      </c>
      <c r="G54" s="12" t="n"/>
    </row>
    <row r="55" ht="21" customHeight="1">
      <c r="A55" s="12" t="n"/>
      <c r="B55" s="12" t="n"/>
      <c r="C55" s="12" t="n"/>
      <c r="D55" s="13" t="n"/>
      <c r="E55" s="14" t="n"/>
      <c r="F55" s="15">
        <f>IF($A55="","",IFERROR(COUNTIFS(Reservas!$E$5:$E$204,$A55,Reservas!$I$5:$I$204,'Parâmetros'!$D$5)+COUNTIFS(Reservas!$E$5:$E$204,$A55,Reservas!$I$5:$I$204,'Parâmetros'!$D$6),0))</f>
        <v/>
      </c>
      <c r="G55" s="12" t="n"/>
    </row>
    <row r="56" ht="21" customHeight="1">
      <c r="A56" s="12" t="n"/>
      <c r="B56" s="12" t="n"/>
      <c r="C56" s="12" t="n"/>
      <c r="D56" s="13" t="n"/>
      <c r="E56" s="14" t="n"/>
      <c r="F56" s="16">
        <f>IF($A56="","",IFERROR(COUNTIFS(Reservas!$E$5:$E$204,$A56,Reservas!$I$5:$I$204,'Parâmetros'!$D$5)+COUNTIFS(Reservas!$E$5:$E$204,$A56,Reservas!$I$5:$I$204,'Parâmetros'!$D$6),0))</f>
        <v/>
      </c>
      <c r="G56" s="12" t="n"/>
    </row>
    <row r="57" ht="21" customHeight="1">
      <c r="A57" s="12" t="n"/>
      <c r="B57" s="12" t="n"/>
      <c r="C57" s="12" t="n"/>
      <c r="D57" s="13" t="n"/>
      <c r="E57" s="14" t="n"/>
      <c r="F57" s="15">
        <f>IF($A57="","",IFERROR(COUNTIFS(Reservas!$E$5:$E$204,$A57,Reservas!$I$5:$I$204,'Parâmetros'!$D$5)+COUNTIFS(Reservas!$E$5:$E$204,$A57,Reservas!$I$5:$I$204,'Parâmetros'!$D$6),0))</f>
        <v/>
      </c>
      <c r="G57" s="12" t="n"/>
    </row>
    <row r="58" ht="21" customHeight="1">
      <c r="A58" s="12" t="n"/>
      <c r="B58" s="12" t="n"/>
      <c r="C58" s="12" t="n"/>
      <c r="D58" s="13" t="n"/>
      <c r="E58" s="14" t="n"/>
      <c r="F58" s="16">
        <f>IF($A58="","",IFERROR(COUNTIFS(Reservas!$E$5:$E$204,$A58,Reservas!$I$5:$I$204,'Parâmetros'!$D$5)+COUNTIFS(Reservas!$E$5:$E$204,$A58,Reservas!$I$5:$I$204,'Parâmetros'!$D$6),0))</f>
        <v/>
      </c>
      <c r="G58" s="12" t="n"/>
    </row>
    <row r="59" ht="21" customHeight="1">
      <c r="A59" s="12" t="n"/>
      <c r="B59" s="12" t="n"/>
      <c r="C59" s="12" t="n"/>
      <c r="D59" s="13" t="n"/>
      <c r="E59" s="14" t="n"/>
      <c r="F59" s="15">
        <f>IF($A59="","",IFERROR(COUNTIFS(Reservas!$E$5:$E$204,$A59,Reservas!$I$5:$I$204,'Parâmetros'!$D$5)+COUNTIFS(Reservas!$E$5:$E$204,$A59,Reservas!$I$5:$I$204,'Parâmetros'!$D$6),0))</f>
        <v/>
      </c>
      <c r="G59" s="12" t="n"/>
    </row>
    <row r="60" ht="21" customHeight="1">
      <c r="A60" s="12" t="n"/>
      <c r="B60" s="12" t="n"/>
      <c r="C60" s="12" t="n"/>
      <c r="D60" s="13" t="n"/>
      <c r="E60" s="14" t="n"/>
      <c r="F60" s="16">
        <f>IF($A60="","",IFERROR(COUNTIFS(Reservas!$E$5:$E$204,$A60,Reservas!$I$5:$I$204,'Parâmetros'!$D$5)+COUNTIFS(Reservas!$E$5:$E$204,$A60,Reservas!$I$5:$I$204,'Parâmetros'!$D$6),0))</f>
        <v/>
      </c>
      <c r="G60" s="12" t="n"/>
    </row>
    <row r="61" ht="21" customHeight="1">
      <c r="A61" s="12" t="n"/>
      <c r="B61" s="12" t="n"/>
      <c r="C61" s="12" t="n"/>
      <c r="D61" s="13" t="n"/>
      <c r="E61" s="14" t="n"/>
      <c r="F61" s="15">
        <f>IF($A61="","",IFERROR(COUNTIFS(Reservas!$E$5:$E$204,$A61,Reservas!$I$5:$I$204,'Parâmetros'!$D$5)+COUNTIFS(Reservas!$E$5:$E$204,$A61,Reservas!$I$5:$I$204,'Parâmetros'!$D$6),0))</f>
        <v/>
      </c>
      <c r="G61" s="12" t="n"/>
    </row>
    <row r="62" ht="21" customHeight="1">
      <c r="A62" s="12" t="n"/>
      <c r="B62" s="12" t="n"/>
      <c r="C62" s="12" t="n"/>
      <c r="D62" s="13" t="n"/>
      <c r="E62" s="14" t="n"/>
      <c r="F62" s="16">
        <f>IF($A62="","",IFERROR(COUNTIFS(Reservas!$E$5:$E$204,$A62,Reservas!$I$5:$I$204,'Parâmetros'!$D$5)+COUNTIFS(Reservas!$E$5:$E$204,$A62,Reservas!$I$5:$I$204,'Parâmetros'!$D$6),0))</f>
        <v/>
      </c>
      <c r="G62" s="12" t="n"/>
    </row>
    <row r="63" ht="21" customHeight="1">
      <c r="A63" s="12" t="n"/>
      <c r="B63" s="12" t="n"/>
      <c r="C63" s="12" t="n"/>
      <c r="D63" s="13" t="n"/>
      <c r="E63" s="14" t="n"/>
      <c r="F63" s="15">
        <f>IF($A63="","",IFERROR(COUNTIFS(Reservas!$E$5:$E$204,$A63,Reservas!$I$5:$I$204,'Parâmetros'!$D$5)+COUNTIFS(Reservas!$E$5:$E$204,$A63,Reservas!$I$5:$I$204,'Parâmetros'!$D$6),0))</f>
        <v/>
      </c>
      <c r="G63" s="12" t="n"/>
    </row>
    <row r="64" ht="21" customHeight="1">
      <c r="A64" s="12" t="n"/>
      <c r="B64" s="12" t="n"/>
      <c r="C64" s="12" t="n"/>
      <c r="D64" s="13" t="n"/>
      <c r="E64" s="14" t="n"/>
      <c r="F64" s="16">
        <f>IF($A64="","",IFERROR(COUNTIFS(Reservas!$E$5:$E$204,$A64,Reservas!$I$5:$I$204,'Parâmetros'!$D$5)+COUNTIFS(Reservas!$E$5:$E$204,$A64,Reservas!$I$5:$I$204,'Parâmetros'!$D$6),0))</f>
        <v/>
      </c>
      <c r="G64" s="12" t="n"/>
    </row>
    <row r="65" ht="21" customHeight="1">
      <c r="A65" s="12" t="n"/>
      <c r="B65" s="12" t="n"/>
      <c r="C65" s="12" t="n"/>
      <c r="D65" s="13" t="n"/>
      <c r="E65" s="14" t="n"/>
      <c r="F65" s="15">
        <f>IF($A65="","",IFERROR(COUNTIFS(Reservas!$E$5:$E$204,$A65,Reservas!$I$5:$I$204,'Parâmetros'!$D$5)+COUNTIFS(Reservas!$E$5:$E$204,$A65,Reservas!$I$5:$I$204,'Parâmetros'!$D$6),0))</f>
        <v/>
      </c>
      <c r="G65" s="12" t="n"/>
    </row>
    <row r="66" ht="21" customHeight="1">
      <c r="A66" s="12" t="n"/>
      <c r="B66" s="12" t="n"/>
      <c r="C66" s="12" t="n"/>
      <c r="D66" s="13" t="n"/>
      <c r="E66" s="14" t="n"/>
      <c r="F66" s="16">
        <f>IF($A66="","",IFERROR(COUNTIFS(Reservas!$E$5:$E$204,$A66,Reservas!$I$5:$I$204,'Parâmetros'!$D$5)+COUNTIFS(Reservas!$E$5:$E$204,$A66,Reservas!$I$5:$I$204,'Parâmetros'!$D$6),0))</f>
        <v/>
      </c>
      <c r="G66" s="12" t="n"/>
    </row>
    <row r="67" ht="21" customHeight="1">
      <c r="A67" s="12" t="n"/>
      <c r="B67" s="12" t="n"/>
      <c r="C67" s="12" t="n"/>
      <c r="D67" s="13" t="n"/>
      <c r="E67" s="14" t="n"/>
      <c r="F67" s="15">
        <f>IF($A67="","",IFERROR(COUNTIFS(Reservas!$E$5:$E$204,$A67,Reservas!$I$5:$I$204,'Parâmetros'!$D$5)+COUNTIFS(Reservas!$E$5:$E$204,$A67,Reservas!$I$5:$I$204,'Parâmetros'!$D$6),0))</f>
        <v/>
      </c>
      <c r="G67" s="12" t="n"/>
    </row>
    <row r="68" ht="21" customHeight="1">
      <c r="A68" s="12" t="n"/>
      <c r="B68" s="12" t="n"/>
      <c r="C68" s="12" t="n"/>
      <c r="D68" s="13" t="n"/>
      <c r="E68" s="14" t="n"/>
      <c r="F68" s="16">
        <f>IF($A68="","",IFERROR(COUNTIFS(Reservas!$E$5:$E$204,$A68,Reservas!$I$5:$I$204,'Parâmetros'!$D$5)+COUNTIFS(Reservas!$E$5:$E$204,$A68,Reservas!$I$5:$I$204,'Parâmetros'!$D$6),0))</f>
        <v/>
      </c>
      <c r="G68" s="12" t="n"/>
    </row>
    <row r="69" ht="21" customHeight="1">
      <c r="A69" s="12" t="n"/>
      <c r="B69" s="12" t="n"/>
      <c r="C69" s="12" t="n"/>
      <c r="D69" s="13" t="n"/>
      <c r="E69" s="14" t="n"/>
      <c r="F69" s="15">
        <f>IF($A69="","",IFERROR(COUNTIFS(Reservas!$E$5:$E$204,$A69,Reservas!$I$5:$I$204,'Parâmetros'!$D$5)+COUNTIFS(Reservas!$E$5:$E$204,$A69,Reservas!$I$5:$I$204,'Parâmetros'!$D$6),0))</f>
        <v/>
      </c>
      <c r="G69" s="12" t="n"/>
    </row>
    <row r="70" ht="21" customHeight="1">
      <c r="A70" s="12" t="n"/>
      <c r="B70" s="12" t="n"/>
      <c r="C70" s="12" t="n"/>
      <c r="D70" s="13" t="n"/>
      <c r="E70" s="14" t="n"/>
      <c r="F70" s="16">
        <f>IF($A70="","",IFERROR(COUNTIFS(Reservas!$E$5:$E$204,$A70,Reservas!$I$5:$I$204,'Parâmetros'!$D$5)+COUNTIFS(Reservas!$E$5:$E$204,$A70,Reservas!$I$5:$I$204,'Parâmetros'!$D$6),0))</f>
        <v/>
      </c>
      <c r="G70" s="12" t="n"/>
    </row>
    <row r="71" ht="21" customHeight="1">
      <c r="A71" s="12" t="n"/>
      <c r="B71" s="12" t="n"/>
      <c r="C71" s="12" t="n"/>
      <c r="D71" s="13" t="n"/>
      <c r="E71" s="14" t="n"/>
      <c r="F71" s="15">
        <f>IF($A71="","",IFERROR(COUNTIFS(Reservas!$E$5:$E$204,$A71,Reservas!$I$5:$I$204,'Parâmetros'!$D$5)+COUNTIFS(Reservas!$E$5:$E$204,$A71,Reservas!$I$5:$I$204,'Parâmetros'!$D$6),0))</f>
        <v/>
      </c>
      <c r="G71" s="12" t="n"/>
    </row>
    <row r="72" ht="21" customHeight="1">
      <c r="A72" s="12" t="n"/>
      <c r="B72" s="12" t="n"/>
      <c r="C72" s="12" t="n"/>
      <c r="D72" s="13" t="n"/>
      <c r="E72" s="14" t="n"/>
      <c r="F72" s="16">
        <f>IF($A72="","",IFERROR(COUNTIFS(Reservas!$E$5:$E$204,$A72,Reservas!$I$5:$I$204,'Parâmetros'!$D$5)+COUNTIFS(Reservas!$E$5:$E$204,$A72,Reservas!$I$5:$I$204,'Parâmetros'!$D$6),0))</f>
        <v/>
      </c>
      <c r="G72" s="12" t="n"/>
    </row>
    <row r="73" ht="21" customHeight="1">
      <c r="A73" s="12" t="n"/>
      <c r="B73" s="12" t="n"/>
      <c r="C73" s="12" t="n"/>
      <c r="D73" s="13" t="n"/>
      <c r="E73" s="14" t="n"/>
      <c r="F73" s="15">
        <f>IF($A73="","",IFERROR(COUNTIFS(Reservas!$E$5:$E$204,$A73,Reservas!$I$5:$I$204,'Parâmetros'!$D$5)+COUNTIFS(Reservas!$E$5:$E$204,$A73,Reservas!$I$5:$I$204,'Parâmetros'!$D$6),0))</f>
        <v/>
      </c>
      <c r="G73" s="12" t="n"/>
    </row>
    <row r="74" ht="21" customHeight="1">
      <c r="A74" s="12" t="n"/>
      <c r="B74" s="12" t="n"/>
      <c r="C74" s="12" t="n"/>
      <c r="D74" s="13" t="n"/>
      <c r="E74" s="14" t="n"/>
      <c r="F74" s="16">
        <f>IF($A74="","",IFERROR(COUNTIFS(Reservas!$E$5:$E$204,$A74,Reservas!$I$5:$I$204,'Parâmetros'!$D$5)+COUNTIFS(Reservas!$E$5:$E$204,$A74,Reservas!$I$5:$I$204,'Parâmetros'!$D$6),0))</f>
        <v/>
      </c>
      <c r="G74" s="12" t="n"/>
    </row>
    <row r="75" ht="21" customHeight="1">
      <c r="A75" s="12" t="n"/>
      <c r="B75" s="12" t="n"/>
      <c r="C75" s="12" t="n"/>
      <c r="D75" s="13" t="n"/>
      <c r="E75" s="14" t="n"/>
      <c r="F75" s="15">
        <f>IF($A75="","",IFERROR(COUNTIFS(Reservas!$E$5:$E$204,$A75,Reservas!$I$5:$I$204,'Parâmetros'!$D$5)+COUNTIFS(Reservas!$E$5:$E$204,$A75,Reservas!$I$5:$I$204,'Parâmetros'!$D$6),0))</f>
        <v/>
      </c>
      <c r="G75" s="12" t="n"/>
    </row>
    <row r="76" ht="21" customHeight="1">
      <c r="A76" s="12" t="n"/>
      <c r="B76" s="12" t="n"/>
      <c r="C76" s="12" t="n"/>
      <c r="D76" s="13" t="n"/>
      <c r="E76" s="14" t="n"/>
      <c r="F76" s="16">
        <f>IF($A76="","",IFERROR(COUNTIFS(Reservas!$E$5:$E$204,$A76,Reservas!$I$5:$I$204,'Parâmetros'!$D$5)+COUNTIFS(Reservas!$E$5:$E$204,$A76,Reservas!$I$5:$I$204,'Parâmetros'!$D$6),0))</f>
        <v/>
      </c>
      <c r="G76" s="12" t="n"/>
    </row>
    <row r="77" ht="21" customHeight="1">
      <c r="A77" s="12" t="n"/>
      <c r="B77" s="12" t="n"/>
      <c r="C77" s="12" t="n"/>
      <c r="D77" s="13" t="n"/>
      <c r="E77" s="14" t="n"/>
      <c r="F77" s="15">
        <f>IF($A77="","",IFERROR(COUNTIFS(Reservas!$E$5:$E$204,$A77,Reservas!$I$5:$I$204,'Parâmetros'!$D$5)+COUNTIFS(Reservas!$E$5:$E$204,$A77,Reservas!$I$5:$I$204,'Parâmetros'!$D$6),0))</f>
        <v/>
      </c>
      <c r="G77" s="12" t="n"/>
    </row>
    <row r="78" ht="21" customHeight="1">
      <c r="A78" s="12" t="n"/>
      <c r="B78" s="12" t="n"/>
      <c r="C78" s="12" t="n"/>
      <c r="D78" s="13" t="n"/>
      <c r="E78" s="14" t="n"/>
      <c r="F78" s="16">
        <f>IF($A78="","",IFERROR(COUNTIFS(Reservas!$E$5:$E$204,$A78,Reservas!$I$5:$I$204,'Parâmetros'!$D$5)+COUNTIFS(Reservas!$E$5:$E$204,$A78,Reservas!$I$5:$I$204,'Parâmetros'!$D$6),0))</f>
        <v/>
      </c>
      <c r="G78" s="12" t="n"/>
    </row>
    <row r="79" ht="21" customHeight="1">
      <c r="A79" s="12" t="n"/>
      <c r="B79" s="12" t="n"/>
      <c r="C79" s="12" t="n"/>
      <c r="D79" s="13" t="n"/>
      <c r="E79" s="14" t="n"/>
      <c r="F79" s="15">
        <f>IF($A79="","",IFERROR(COUNTIFS(Reservas!$E$5:$E$204,$A79,Reservas!$I$5:$I$204,'Parâmetros'!$D$5)+COUNTIFS(Reservas!$E$5:$E$204,$A79,Reservas!$I$5:$I$204,'Parâmetros'!$D$6),0))</f>
        <v/>
      </c>
      <c r="G79" s="12" t="n"/>
    </row>
    <row r="80" ht="21" customHeight="1">
      <c r="A80" s="12" t="n"/>
      <c r="B80" s="12" t="n"/>
      <c r="C80" s="12" t="n"/>
      <c r="D80" s="13" t="n"/>
      <c r="E80" s="14" t="n"/>
      <c r="F80" s="16">
        <f>IF($A80="","",IFERROR(COUNTIFS(Reservas!$E$5:$E$204,$A80,Reservas!$I$5:$I$204,'Parâmetros'!$D$5)+COUNTIFS(Reservas!$E$5:$E$204,$A80,Reservas!$I$5:$I$204,'Parâmetros'!$D$6),0))</f>
        <v/>
      </c>
      <c r="G80" s="12" t="n"/>
    </row>
    <row r="81" ht="21" customHeight="1">
      <c r="A81" s="12" t="n"/>
      <c r="B81" s="12" t="n"/>
      <c r="C81" s="12" t="n"/>
      <c r="D81" s="13" t="n"/>
      <c r="E81" s="14" t="n"/>
      <c r="F81" s="15">
        <f>IF($A81="","",IFERROR(COUNTIFS(Reservas!$E$5:$E$204,$A81,Reservas!$I$5:$I$204,'Parâmetros'!$D$5)+COUNTIFS(Reservas!$E$5:$E$204,$A81,Reservas!$I$5:$I$204,'Parâmetros'!$D$6),0))</f>
        <v/>
      </c>
      <c r="G81" s="12" t="n"/>
    </row>
    <row r="82" ht="21" customHeight="1">
      <c r="A82" s="12" t="n"/>
      <c r="B82" s="12" t="n"/>
      <c r="C82" s="12" t="n"/>
      <c r="D82" s="13" t="n"/>
      <c r="E82" s="14" t="n"/>
      <c r="F82" s="16">
        <f>IF($A82="","",IFERROR(COUNTIFS(Reservas!$E$5:$E$204,$A82,Reservas!$I$5:$I$204,'Parâmetros'!$D$5)+COUNTIFS(Reservas!$E$5:$E$204,$A82,Reservas!$I$5:$I$204,'Parâmetros'!$D$6),0))</f>
        <v/>
      </c>
      <c r="G82" s="12" t="n"/>
    </row>
    <row r="83" ht="21" customHeight="1">
      <c r="A83" s="12" t="n"/>
      <c r="B83" s="12" t="n"/>
      <c r="C83" s="12" t="n"/>
      <c r="D83" s="13" t="n"/>
      <c r="E83" s="14" t="n"/>
      <c r="F83" s="15">
        <f>IF($A83="","",IFERROR(COUNTIFS(Reservas!$E$5:$E$204,$A83,Reservas!$I$5:$I$204,'Parâmetros'!$D$5)+COUNTIFS(Reservas!$E$5:$E$204,$A83,Reservas!$I$5:$I$204,'Parâmetros'!$D$6),0))</f>
        <v/>
      </c>
      <c r="G83" s="12" t="n"/>
    </row>
    <row r="84" ht="21" customHeight="1">
      <c r="A84" s="12" t="n"/>
      <c r="B84" s="12" t="n"/>
      <c r="C84" s="12" t="n"/>
      <c r="D84" s="13" t="n"/>
      <c r="E84" s="14" t="n"/>
      <c r="F84" s="16">
        <f>IF($A84="","",IFERROR(COUNTIFS(Reservas!$E$5:$E$204,$A84,Reservas!$I$5:$I$204,'Parâmetros'!$D$5)+COUNTIFS(Reservas!$E$5:$E$204,$A84,Reservas!$I$5:$I$204,'Parâmetros'!$D$6),0))</f>
        <v/>
      </c>
      <c r="G84" s="12" t="n"/>
    </row>
    <row r="85" ht="21" customHeight="1">
      <c r="A85" s="12" t="n"/>
      <c r="B85" s="12" t="n"/>
      <c r="C85" s="12" t="n"/>
      <c r="D85" s="13" t="n"/>
      <c r="E85" s="14" t="n"/>
      <c r="F85" s="15">
        <f>IF($A85="","",IFERROR(COUNTIFS(Reservas!$E$5:$E$204,$A85,Reservas!$I$5:$I$204,'Parâmetros'!$D$5)+COUNTIFS(Reservas!$E$5:$E$204,$A85,Reservas!$I$5:$I$204,'Parâmetros'!$D$6),0))</f>
        <v/>
      </c>
      <c r="G85" s="12" t="n"/>
    </row>
    <row r="86" ht="21" customHeight="1">
      <c r="A86" s="12" t="n"/>
      <c r="B86" s="12" t="n"/>
      <c r="C86" s="12" t="n"/>
      <c r="D86" s="13" t="n"/>
      <c r="E86" s="14" t="n"/>
      <c r="F86" s="16">
        <f>IF($A86="","",IFERROR(COUNTIFS(Reservas!$E$5:$E$204,$A86,Reservas!$I$5:$I$204,'Parâmetros'!$D$5)+COUNTIFS(Reservas!$E$5:$E$204,$A86,Reservas!$I$5:$I$204,'Parâmetros'!$D$6),0))</f>
        <v/>
      </c>
      <c r="G86" s="12" t="n"/>
    </row>
    <row r="87" ht="21" customHeight="1">
      <c r="A87" s="12" t="n"/>
      <c r="B87" s="12" t="n"/>
      <c r="C87" s="12" t="n"/>
      <c r="D87" s="13" t="n"/>
      <c r="E87" s="14" t="n"/>
      <c r="F87" s="15">
        <f>IF($A87="","",IFERROR(COUNTIFS(Reservas!$E$5:$E$204,$A87,Reservas!$I$5:$I$204,'Parâmetros'!$D$5)+COUNTIFS(Reservas!$E$5:$E$204,$A87,Reservas!$I$5:$I$204,'Parâmetros'!$D$6),0))</f>
        <v/>
      </c>
      <c r="G87" s="12" t="n"/>
    </row>
    <row r="88" ht="21" customHeight="1">
      <c r="A88" s="12" t="n"/>
      <c r="B88" s="12" t="n"/>
      <c r="C88" s="12" t="n"/>
      <c r="D88" s="13" t="n"/>
      <c r="E88" s="14" t="n"/>
      <c r="F88" s="16">
        <f>IF($A88="","",IFERROR(COUNTIFS(Reservas!$E$5:$E$204,$A88,Reservas!$I$5:$I$204,'Parâmetros'!$D$5)+COUNTIFS(Reservas!$E$5:$E$204,$A88,Reservas!$I$5:$I$204,'Parâmetros'!$D$6),0))</f>
        <v/>
      </c>
      <c r="G88" s="12" t="n"/>
    </row>
    <row r="89" ht="21" customHeight="1">
      <c r="A89" s="12" t="n"/>
      <c r="B89" s="12" t="n"/>
      <c r="C89" s="12" t="n"/>
      <c r="D89" s="13" t="n"/>
      <c r="E89" s="14" t="n"/>
      <c r="F89" s="15">
        <f>IF($A89="","",IFERROR(COUNTIFS(Reservas!$E$5:$E$204,$A89,Reservas!$I$5:$I$204,'Parâmetros'!$D$5)+COUNTIFS(Reservas!$E$5:$E$204,$A89,Reservas!$I$5:$I$204,'Parâmetros'!$D$6),0))</f>
        <v/>
      </c>
      <c r="G89" s="12" t="n"/>
    </row>
    <row r="90" ht="21" customHeight="1">
      <c r="A90" s="12" t="n"/>
      <c r="B90" s="12" t="n"/>
      <c r="C90" s="12" t="n"/>
      <c r="D90" s="13" t="n"/>
      <c r="E90" s="14" t="n"/>
      <c r="F90" s="16">
        <f>IF($A90="","",IFERROR(COUNTIFS(Reservas!$E$5:$E$204,$A90,Reservas!$I$5:$I$204,'Parâmetros'!$D$5)+COUNTIFS(Reservas!$E$5:$E$204,$A90,Reservas!$I$5:$I$204,'Parâmetros'!$D$6),0))</f>
        <v/>
      </c>
      <c r="G90" s="12" t="n"/>
    </row>
    <row r="91" ht="21" customHeight="1">
      <c r="A91" s="12" t="n"/>
      <c r="B91" s="12" t="n"/>
      <c r="C91" s="12" t="n"/>
      <c r="D91" s="13" t="n"/>
      <c r="E91" s="14" t="n"/>
      <c r="F91" s="15">
        <f>IF($A91="","",IFERROR(COUNTIFS(Reservas!$E$5:$E$204,$A91,Reservas!$I$5:$I$204,'Parâmetros'!$D$5)+COUNTIFS(Reservas!$E$5:$E$204,$A91,Reservas!$I$5:$I$204,'Parâmetros'!$D$6),0))</f>
        <v/>
      </c>
      <c r="G91" s="12" t="n"/>
    </row>
    <row r="92" ht="21" customHeight="1">
      <c r="A92" s="12" t="n"/>
      <c r="B92" s="12" t="n"/>
      <c r="C92" s="12" t="n"/>
      <c r="D92" s="13" t="n"/>
      <c r="E92" s="14" t="n"/>
      <c r="F92" s="16">
        <f>IF($A92="","",IFERROR(COUNTIFS(Reservas!$E$5:$E$204,$A92,Reservas!$I$5:$I$204,'Parâmetros'!$D$5)+COUNTIFS(Reservas!$E$5:$E$204,$A92,Reservas!$I$5:$I$204,'Parâmetros'!$D$6),0))</f>
        <v/>
      </c>
      <c r="G92" s="12" t="n"/>
    </row>
    <row r="93" ht="21" customHeight="1">
      <c r="A93" s="12" t="n"/>
      <c r="B93" s="12" t="n"/>
      <c r="C93" s="12" t="n"/>
      <c r="D93" s="13" t="n"/>
      <c r="E93" s="14" t="n"/>
      <c r="F93" s="15">
        <f>IF($A93="","",IFERROR(COUNTIFS(Reservas!$E$5:$E$204,$A93,Reservas!$I$5:$I$204,'Parâmetros'!$D$5)+COUNTIFS(Reservas!$E$5:$E$204,$A93,Reservas!$I$5:$I$204,'Parâmetros'!$D$6),0))</f>
        <v/>
      </c>
      <c r="G93" s="12" t="n"/>
    </row>
    <row r="94" ht="21" customHeight="1">
      <c r="A94" s="12" t="n"/>
      <c r="B94" s="12" t="n"/>
      <c r="C94" s="12" t="n"/>
      <c r="D94" s="13" t="n"/>
      <c r="E94" s="14" t="n"/>
      <c r="F94" s="16">
        <f>IF($A94="","",IFERROR(COUNTIFS(Reservas!$E$5:$E$204,$A94,Reservas!$I$5:$I$204,'Parâmetros'!$D$5)+COUNTIFS(Reservas!$E$5:$E$204,$A94,Reservas!$I$5:$I$204,'Parâmetros'!$D$6),0))</f>
        <v/>
      </c>
      <c r="G94" s="12" t="n"/>
    </row>
    <row r="95" ht="21" customHeight="1">
      <c r="A95" s="12" t="n"/>
      <c r="B95" s="12" t="n"/>
      <c r="C95" s="12" t="n"/>
      <c r="D95" s="13" t="n"/>
      <c r="E95" s="14" t="n"/>
      <c r="F95" s="15">
        <f>IF($A95="","",IFERROR(COUNTIFS(Reservas!$E$5:$E$204,$A95,Reservas!$I$5:$I$204,'Parâmetros'!$D$5)+COUNTIFS(Reservas!$E$5:$E$204,$A95,Reservas!$I$5:$I$204,'Parâmetros'!$D$6),0))</f>
        <v/>
      </c>
      <c r="G95" s="12" t="n"/>
    </row>
    <row r="96" ht="21" customHeight="1">
      <c r="A96" s="12" t="n"/>
      <c r="B96" s="12" t="n"/>
      <c r="C96" s="12" t="n"/>
      <c r="D96" s="13" t="n"/>
      <c r="E96" s="14" t="n"/>
      <c r="F96" s="16">
        <f>IF($A96="","",IFERROR(COUNTIFS(Reservas!$E$5:$E$204,$A96,Reservas!$I$5:$I$204,'Parâmetros'!$D$5)+COUNTIFS(Reservas!$E$5:$E$204,$A96,Reservas!$I$5:$I$204,'Parâmetros'!$D$6),0))</f>
        <v/>
      </c>
      <c r="G96" s="12" t="n"/>
    </row>
    <row r="97" ht="21" customHeight="1">
      <c r="A97" s="12" t="n"/>
      <c r="B97" s="12" t="n"/>
      <c r="C97" s="12" t="n"/>
      <c r="D97" s="13" t="n"/>
      <c r="E97" s="14" t="n"/>
      <c r="F97" s="15">
        <f>IF($A97="","",IFERROR(COUNTIFS(Reservas!$E$5:$E$204,$A97,Reservas!$I$5:$I$204,'Parâmetros'!$D$5)+COUNTIFS(Reservas!$E$5:$E$204,$A97,Reservas!$I$5:$I$204,'Parâmetros'!$D$6),0))</f>
        <v/>
      </c>
      <c r="G97" s="12" t="n"/>
    </row>
    <row r="98" ht="21" customHeight="1">
      <c r="A98" s="12" t="n"/>
      <c r="B98" s="12" t="n"/>
      <c r="C98" s="12" t="n"/>
      <c r="D98" s="13" t="n"/>
      <c r="E98" s="14" t="n"/>
      <c r="F98" s="16">
        <f>IF($A98="","",IFERROR(COUNTIFS(Reservas!$E$5:$E$204,$A98,Reservas!$I$5:$I$204,'Parâmetros'!$D$5)+COUNTIFS(Reservas!$E$5:$E$204,$A98,Reservas!$I$5:$I$204,'Parâmetros'!$D$6),0))</f>
        <v/>
      </c>
      <c r="G98" s="12" t="n"/>
    </row>
    <row r="99" ht="21" customHeight="1">
      <c r="A99" s="12" t="n"/>
      <c r="B99" s="12" t="n"/>
      <c r="C99" s="12" t="n"/>
      <c r="D99" s="13" t="n"/>
      <c r="E99" s="14" t="n"/>
      <c r="F99" s="15">
        <f>IF($A99="","",IFERROR(COUNTIFS(Reservas!$E$5:$E$204,$A99,Reservas!$I$5:$I$204,'Parâmetros'!$D$5)+COUNTIFS(Reservas!$E$5:$E$204,$A99,Reservas!$I$5:$I$204,'Parâmetros'!$D$6),0))</f>
        <v/>
      </c>
      <c r="G99" s="12" t="n"/>
    </row>
    <row r="100" ht="21" customHeight="1">
      <c r="A100" s="12" t="n"/>
      <c r="B100" s="12" t="n"/>
      <c r="C100" s="12" t="n"/>
      <c r="D100" s="13" t="n"/>
      <c r="E100" s="14" t="n"/>
      <c r="F100" s="16">
        <f>IF($A100="","",IFERROR(COUNTIFS(Reservas!$E$5:$E$204,$A100,Reservas!$I$5:$I$204,'Parâmetros'!$D$5)+COUNTIFS(Reservas!$E$5:$E$204,$A100,Reservas!$I$5:$I$204,'Parâmetros'!$D$6),0))</f>
        <v/>
      </c>
      <c r="G100" s="12" t="n"/>
    </row>
    <row r="101" ht="21" customHeight="1">
      <c r="A101" s="12" t="n"/>
      <c r="B101" s="12" t="n"/>
      <c r="C101" s="12" t="n"/>
      <c r="D101" s="13" t="n"/>
      <c r="E101" s="14" t="n"/>
      <c r="F101" s="15">
        <f>IF($A101="","",IFERROR(COUNTIFS(Reservas!$E$5:$E$204,$A101,Reservas!$I$5:$I$204,'Parâmetros'!$D$5)+COUNTIFS(Reservas!$E$5:$E$204,$A101,Reservas!$I$5:$I$204,'Parâmetros'!$D$6),0))</f>
        <v/>
      </c>
      <c r="G101" s="12" t="n"/>
    </row>
    <row r="102" ht="21" customHeight="1">
      <c r="A102" s="12" t="n"/>
      <c r="B102" s="12" t="n"/>
      <c r="C102" s="12" t="n"/>
      <c r="D102" s="13" t="n"/>
      <c r="E102" s="14" t="n"/>
      <c r="F102" s="16">
        <f>IF($A102="","",IFERROR(COUNTIFS(Reservas!$E$5:$E$204,$A102,Reservas!$I$5:$I$204,'Parâmetros'!$D$5)+COUNTIFS(Reservas!$E$5:$E$204,$A102,Reservas!$I$5:$I$204,'Parâmetros'!$D$6),0))</f>
        <v/>
      </c>
      <c r="G102" s="12" t="n"/>
    </row>
    <row r="103" ht="21" customHeight="1">
      <c r="A103" s="12" t="n"/>
      <c r="B103" s="12" t="n"/>
      <c r="C103" s="12" t="n"/>
      <c r="D103" s="13" t="n"/>
      <c r="E103" s="14" t="n"/>
      <c r="F103" s="15">
        <f>IF($A103="","",IFERROR(COUNTIFS(Reservas!$E$5:$E$204,$A103,Reservas!$I$5:$I$204,'Parâmetros'!$D$5)+COUNTIFS(Reservas!$E$5:$E$204,$A103,Reservas!$I$5:$I$204,'Parâmetros'!$D$6),0))</f>
        <v/>
      </c>
      <c r="G103" s="12" t="n"/>
    </row>
    <row r="104" ht="21" customHeight="1">
      <c r="A104" s="12" t="n"/>
      <c r="B104" s="12" t="n"/>
      <c r="C104" s="12" t="n"/>
      <c r="D104" s="13" t="n"/>
      <c r="E104" s="14" t="n"/>
      <c r="F104" s="16">
        <f>IF($A104="","",IFERROR(COUNTIFS(Reservas!$E$5:$E$204,$A104,Reservas!$I$5:$I$204,'Parâmetros'!$D$5)+COUNTIFS(Reservas!$E$5:$E$204,$A104,Reservas!$I$5:$I$204,'Parâmetros'!$D$6),0))</f>
        <v/>
      </c>
      <c r="G104" s="12" t="n"/>
    </row>
  </sheetData>
  <autoFilter ref="A4:G104"/>
  <mergeCells count="1">
    <mergeCell ref="A1:G1"/>
  </mergeCells>
  <conditionalFormatting sqref="A5:A104">
    <cfRule type="expression" priority="1" dxfId="0">
      <formula>AND($A5&lt;&gt;"",COUNTIF($A$5:$A$104,$A5)&gt;1)</formula>
    </cfRule>
  </conditionalFormatting>
  <conditionalFormatting sqref="E5:E104">
    <cfRule type="expression" priority="2" dxfId="0">
      <formula>AND($A5&lt;&gt;"",$E5&lt;&gt;'Parâmetros'!$F$5)</formula>
    </cfRule>
  </conditionalFormatting>
  <dataValidations count="3">
    <dataValidation sqref="A5:A104" showDropDown="0" showInputMessage="0" showErrorMessage="1" allowBlank="0" errorTitle="Conferir código" error="Use um código único para cada equipamento." type="custom">
      <formula1>OR(A5="",COUNTIF($A$5:$A$104,A5)=1)</formula1>
    </dataValidation>
    <dataValidation sqref="D5:D104" showDropDown="0" showInputMessage="0" showErrorMessage="1" allowBlank="0" errorTitle="Conferir capacidade" error="Informe uma capacidade inteira dentro do limite definido em Parâmetros." type="whole" operator="between">
      <formula1>1</formula1>
      <formula2>INDIRECT("'Parâmetros'!$B$11")</formula2>
    </dataValidation>
    <dataValidation sqref="E5:E104" showDropDown="0" showInputMessage="0" showErrorMessage="1" allowBlank="0" errorTitle="Conferir status" error="Escolha um estado disponível na aba Parâmetros." type="list">
      <formula1>INDIRECT("'Parâmetros'!$F$5:$F$7")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0" customWidth="1" min="3" max="3"/>
    <col width="10" customWidth="1" min="4" max="4"/>
    <col width="22" customWidth="1" min="5" max="5"/>
    <col width="27" customWidth="1" min="6" max="6"/>
    <col width="27" customWidth="1" min="7" max="7"/>
    <col width="12" customWidth="1" min="8" max="8"/>
    <col width="18" customWidth="1" min="9" max="9"/>
    <col width="12" customWidth="1" min="10" max="10"/>
    <col width="21" customWidth="1" min="11" max="11"/>
    <col width="21" customWidth="1" min="12" max="12"/>
    <col width="25" customWidth="1" min="13" max="13"/>
    <col width="34" customWidth="1" min="14" max="14"/>
  </cols>
  <sheetData>
    <row r="1" ht="27" customHeight="1">
      <c r="A1" s="1" t="inlineStr">
        <is>
          <t>Reservas de equipamentos de salão</t>
        </is>
      </c>
    </row>
    <row r="2" ht="22" customHeight="1">
      <c r="A2" s="2" t="inlineStr">
        <is>
          <t>Exemplos e profissionais são fictícios. A situação calculada orienta a conferência de conflitos.</t>
        </is>
      </c>
    </row>
    <row r="3"/>
    <row r="4" ht="26" customHeight="1">
      <c r="A4" s="3" t="inlineStr">
        <is>
          <t>ID da reserva</t>
        </is>
      </c>
      <c r="B4" s="3" t="inlineStr">
        <is>
          <t>Data</t>
        </is>
      </c>
      <c r="C4" s="3" t="inlineStr">
        <is>
          <t>Início</t>
        </is>
      </c>
      <c r="D4" s="3" t="inlineStr">
        <is>
          <t>Fim</t>
        </is>
      </c>
      <c r="E4" s="3" t="inlineStr">
        <is>
          <t>Código do equipamento</t>
        </is>
      </c>
      <c r="F4" s="3" t="inlineStr">
        <is>
          <t>Equipamento</t>
        </is>
      </c>
      <c r="G4" s="3" t="inlineStr">
        <is>
          <t>Profissional</t>
        </is>
      </c>
      <c r="H4" s="3" t="inlineStr">
        <is>
          <t>Quantidade</t>
        </is>
      </c>
      <c r="I4" s="3" t="inlineStr">
        <is>
          <t>Status da reserva</t>
        </is>
      </c>
      <c r="J4" s="3" t="inlineStr">
        <is>
          <t>Capacidade</t>
        </is>
      </c>
      <c r="K4" s="3" t="inlineStr">
        <is>
          <t>Status do equipamento</t>
        </is>
      </c>
      <c r="L4" s="3" t="inlineStr">
        <is>
          <t>Quantidade sobreposta</t>
        </is>
      </c>
      <c r="M4" s="3" t="inlineStr">
        <is>
          <t>Situação calculada</t>
        </is>
      </c>
      <c r="N4" s="3" t="inlineStr">
        <is>
          <t>Observações</t>
        </is>
      </c>
    </row>
    <row r="5" ht="21" customHeight="1">
      <c r="A5" s="12" t="inlineStr">
        <is>
          <t>RES001</t>
        </is>
      </c>
      <c r="B5" s="25" t="n">
        <v>46275</v>
      </c>
      <c r="C5" s="26" t="n">
        <v>0.375</v>
      </c>
      <c r="D5" s="26" t="n">
        <v>0.4166666666666667</v>
      </c>
      <c r="E5" s="12" t="inlineStr">
        <is>
          <t>EQ001</t>
        </is>
      </c>
      <c r="F5" s="19">
        <f>IF($E5="","",IFERROR(VLOOKUP($E5,Equipamentos!$A$5:$E$104,2,FALSE),"Código não cadastrado"))</f>
        <v/>
      </c>
      <c r="G5" s="12" t="inlineStr">
        <is>
          <t>Profissional fictício 01</t>
        </is>
      </c>
      <c r="H5" s="13" t="n">
        <v>1</v>
      </c>
      <c r="I5" s="14" t="inlineStr">
        <is>
          <t>Reservada</t>
        </is>
      </c>
      <c r="J5" s="15">
        <f>IF($E5="","",IFERROR(VLOOKUP($E5,Equipamentos!$A$5:$E$104,4,FALSE),""))</f>
        <v/>
      </c>
      <c r="K5" s="20">
        <f>IF($E5="","",IFERROR(VLOOKUP($E5,Equipamentos!$A$5:$E$104,5,FALSE),""))</f>
        <v/>
      </c>
      <c r="L5" s="15">
        <f>IF(OR($B5="",$C5="",$D5="",$E5="",$H5="",$I5=""),"",IF($I5='Parâmetros'!$D$8,"",IFERROR(SUMIFS($H$5:$H$204,$B$5:$B$204,$B5,$E$5:$E$204,$E5,$C$5:$C$204,"&lt;"&amp;$D5,$D$5:$D$204,"&gt;"&amp;$C5,$I$5:$I$204,'Parâmetros'!$D$5)+SUMIFS($H$5:$H$204,$B$5:$B$204,$B5,$E$5:$E$204,$E5,$C$5:$C$204,"&lt;"&amp;$D5,$D$5:$D$204,"&gt;"&amp;$C5,$I$5:$I$204,'Parâmetros'!$D$6)+SUMIFS($H$5:$H$204,$B$5:$B$204,$B5,$E$5:$E$204,$E5,$C$5:$C$204,"&lt;"&amp;$D5,$D$5:$D$204,"&gt;"&amp;$C5,$I$5:$I$204,'Parâmetros'!$D$7),"")))</f>
        <v/>
      </c>
      <c r="M5" s="20">
        <f>IF(COUNTA($A5:$E5,$G5:$I5)=0,"",IFERROR(IF(OR($A5="",$B5="",$C5="",$D5="",$E5="",$G5="",$H5="",$I5=""),"Conferir preenchimento",IF(OR($B5&lt;TODAY()-'Parâmetros'!$B$10,$B5&gt;TODAY()+'Parâmetros'!$B$7),"Conferir data",IF(OR($C5&lt;'Parâmetros'!$B$5,$D5&gt;'Parâmetros'!$B$6,$D5&lt;=$C5,($D5-$C5)*1440&lt;'Parâmetros'!$B$9),"Conferir horários",IF(AND($I5&lt;&gt;'Parâmetros'!$D$5,$I5&lt;&gt;'Parâmetros'!$D$6,$I5&lt;&gt;'Parâmetros'!$D$7,$I5&lt;&gt;'Parâmetros'!$D$8),"Conferir status",IF($I5='Parâmetros'!$D$8,"Cancelada",IF($F5="Código não cadastrado","Conferir equipamento",IF($K5&lt;&gt;'Parâmetros'!$F$5,"Conferir equipamento",IF(OR($H5&lt;=0,$H5&gt;'Parâmetros'!$B$8),"Conferir quantidade",IF($L5&gt;$J5,"Conflito de capacidade","Sem conflito"))))))))),"Conferir dados"))</f>
        <v/>
      </c>
      <c r="N5" s="12" t="inlineStr">
        <is>
          <t>Demonstração fictícia</t>
        </is>
      </c>
    </row>
    <row r="6" ht="21" customHeight="1">
      <c r="A6" s="12" t="inlineStr">
        <is>
          <t>RES002</t>
        </is>
      </c>
      <c r="B6" s="25" t="n">
        <v>46275</v>
      </c>
      <c r="C6" s="26" t="n">
        <v>0.3958333333333333</v>
      </c>
      <c r="D6" s="26" t="n">
        <v>0.4375</v>
      </c>
      <c r="E6" s="12" t="inlineStr">
        <is>
          <t>EQ001</t>
        </is>
      </c>
      <c r="F6" s="21">
        <f>IF($E6="","",IFERROR(VLOOKUP($E6,Equipamentos!$A$5:$E$104,2,FALSE),"Código não cadastrado"))</f>
        <v/>
      </c>
      <c r="G6" s="12" t="inlineStr">
        <is>
          <t>Profissional fictício 02</t>
        </is>
      </c>
      <c r="H6" s="13" t="n">
        <v>2</v>
      </c>
      <c r="I6" s="14" t="inlineStr">
        <is>
          <t>Reservada</t>
        </is>
      </c>
      <c r="J6" s="16">
        <f>IF($E6="","",IFERROR(VLOOKUP($E6,Equipamentos!$A$5:$E$104,4,FALSE),""))</f>
        <v/>
      </c>
      <c r="K6" s="22">
        <f>IF($E6="","",IFERROR(VLOOKUP($E6,Equipamentos!$A$5:$E$104,5,FALSE),""))</f>
        <v/>
      </c>
      <c r="L6" s="16">
        <f>IF(OR($B6="",$C6="",$D6="",$E6="",$H6="",$I6=""),"",IF($I6='Parâmetros'!$D$8,"",IFERROR(SUMIFS($H$5:$H$204,$B$5:$B$204,$B6,$E$5:$E$204,$E6,$C$5:$C$204,"&lt;"&amp;$D6,$D$5:$D$204,"&gt;"&amp;$C6,$I$5:$I$204,'Parâmetros'!$D$5)+SUMIFS($H$5:$H$204,$B$5:$B$204,$B6,$E$5:$E$204,$E6,$C$5:$C$204,"&lt;"&amp;$D6,$D$5:$D$204,"&gt;"&amp;$C6,$I$5:$I$204,'Parâmetros'!$D$6)+SUMIFS($H$5:$H$204,$B$5:$B$204,$B6,$E$5:$E$204,$E6,$C$5:$C$204,"&lt;"&amp;$D6,$D$5:$D$204,"&gt;"&amp;$C6,$I$5:$I$204,'Parâmetros'!$D$7),"")))</f>
        <v/>
      </c>
      <c r="M6" s="22">
        <f>IF(COUNTA($A6:$E6,$G6:$I6)=0,"",IFERROR(IF(OR($A6="",$B6="",$C6="",$D6="",$E6="",$G6="",$H6="",$I6=""),"Conferir preenchimento",IF(OR($B6&lt;TODAY()-'Parâmetros'!$B$10,$B6&gt;TODAY()+'Parâmetros'!$B$7),"Conferir data",IF(OR($C6&lt;'Parâmetros'!$B$5,$D6&gt;'Parâmetros'!$B$6,$D6&lt;=$C6,($D6-$C6)*1440&lt;'Parâmetros'!$B$9),"Conferir horários",IF(AND($I6&lt;&gt;'Parâmetros'!$D$5,$I6&lt;&gt;'Parâmetros'!$D$6,$I6&lt;&gt;'Parâmetros'!$D$7,$I6&lt;&gt;'Parâmetros'!$D$8),"Conferir status",IF($I6='Parâmetros'!$D$8,"Cancelada",IF($F6="Código não cadastrado","Conferir equipamento",IF($K6&lt;&gt;'Parâmetros'!$F$5,"Conferir equipamento",IF(OR($H6&lt;=0,$H6&gt;'Parâmetros'!$B$8),"Conferir quantidade",IF($L6&gt;$J6,"Conflito de capacidade","Sem conflito"))))))))),"Conferir dados"))</f>
        <v/>
      </c>
      <c r="N6" s="12" t="inlineStr">
        <is>
          <t>Teste fictício de sobreposição</t>
        </is>
      </c>
    </row>
    <row r="7" ht="21" customHeight="1">
      <c r="A7" s="12" t="inlineStr">
        <is>
          <t>RES003</t>
        </is>
      </c>
      <c r="B7" s="25" t="n">
        <v>46275</v>
      </c>
      <c r="C7" s="26" t="n">
        <v>0.4375</v>
      </c>
      <c r="D7" s="26" t="n">
        <v>0.4791666666666667</v>
      </c>
      <c r="E7" s="12" t="inlineStr">
        <is>
          <t>EQ001</t>
        </is>
      </c>
      <c r="F7" s="19">
        <f>IF($E7="","",IFERROR(VLOOKUP($E7,Equipamentos!$A$5:$E$104,2,FALSE),"Código não cadastrado"))</f>
        <v/>
      </c>
      <c r="G7" s="12" t="inlineStr">
        <is>
          <t>Profissional fictício 03</t>
        </is>
      </c>
      <c r="H7" s="13" t="n">
        <v>1</v>
      </c>
      <c r="I7" s="14" t="inlineStr">
        <is>
          <t>Reservada</t>
        </is>
      </c>
      <c r="J7" s="15">
        <f>IF($E7="","",IFERROR(VLOOKUP($E7,Equipamentos!$A$5:$E$104,4,FALSE),""))</f>
        <v/>
      </c>
      <c r="K7" s="20">
        <f>IF($E7="","",IFERROR(VLOOKUP($E7,Equipamentos!$A$5:$E$104,5,FALSE),""))</f>
        <v/>
      </c>
      <c r="L7" s="15">
        <f>IF(OR($B7="",$C7="",$D7="",$E7="",$H7="",$I7=""),"",IF($I7='Parâmetros'!$D$8,"",IFERROR(SUMIFS($H$5:$H$204,$B$5:$B$204,$B7,$E$5:$E$204,$E7,$C$5:$C$204,"&lt;"&amp;$D7,$D$5:$D$204,"&gt;"&amp;$C7,$I$5:$I$204,'Parâmetros'!$D$5)+SUMIFS($H$5:$H$204,$B$5:$B$204,$B7,$E$5:$E$204,$E7,$C$5:$C$204,"&lt;"&amp;$D7,$D$5:$D$204,"&gt;"&amp;$C7,$I$5:$I$204,'Parâmetros'!$D$6)+SUMIFS($H$5:$H$204,$B$5:$B$204,$B7,$E$5:$E$204,$E7,$C$5:$C$204,"&lt;"&amp;$D7,$D$5:$D$204,"&gt;"&amp;$C7,$I$5:$I$204,'Parâmetros'!$D$7),"")))</f>
        <v/>
      </c>
      <c r="M7" s="20">
        <f>IF(COUNTA($A7:$E7,$G7:$I7)=0,"",IFERROR(IF(OR($A7="",$B7="",$C7="",$D7="",$E7="",$G7="",$H7="",$I7=""),"Conferir preenchimento",IF(OR($B7&lt;TODAY()-'Parâmetros'!$B$10,$B7&gt;TODAY()+'Parâmetros'!$B$7),"Conferir data",IF(OR($C7&lt;'Parâmetros'!$B$5,$D7&gt;'Parâmetros'!$B$6,$D7&lt;=$C7,($D7-$C7)*1440&lt;'Parâmetros'!$B$9),"Conferir horários",IF(AND($I7&lt;&gt;'Parâmetros'!$D$5,$I7&lt;&gt;'Parâmetros'!$D$6,$I7&lt;&gt;'Parâmetros'!$D$7,$I7&lt;&gt;'Parâmetros'!$D$8),"Conferir status",IF($I7='Parâmetros'!$D$8,"Cancelada",IF($F7="Código não cadastrado","Conferir equipamento",IF($K7&lt;&gt;'Parâmetros'!$F$5,"Conferir equipamento",IF(OR($H7&lt;=0,$H7&gt;'Parâmetros'!$B$8),"Conferir quantidade",IF($L7&gt;$J7,"Conflito de capacidade","Sem conflito"))))))))),"Conferir dados"))</f>
        <v/>
      </c>
      <c r="N7" s="12" t="inlineStr">
        <is>
          <t>Horário após a reserva anterior</t>
        </is>
      </c>
    </row>
    <row r="8" ht="21" customHeight="1">
      <c r="A8" s="12" t="inlineStr">
        <is>
          <t>RES004</t>
        </is>
      </c>
      <c r="B8" s="25" t="n">
        <v>46276</v>
      </c>
      <c r="C8" s="26" t="n">
        <v>0.4166666666666667</v>
      </c>
      <c r="D8" s="26" t="n">
        <v>0.4583333333333333</v>
      </c>
      <c r="E8" s="12" t="inlineStr">
        <is>
          <t>EQ003</t>
        </is>
      </c>
      <c r="F8" s="21">
        <f>IF($E8="","",IFERROR(VLOOKUP($E8,Equipamentos!$A$5:$E$104,2,FALSE),"Código não cadastrado"))</f>
        <v/>
      </c>
      <c r="G8" s="12" t="inlineStr">
        <is>
          <t>Profissional fictício 04</t>
        </is>
      </c>
      <c r="H8" s="13" t="n">
        <v>1</v>
      </c>
      <c r="I8" s="14" t="inlineStr">
        <is>
          <t>Reservada</t>
        </is>
      </c>
      <c r="J8" s="16">
        <f>IF($E8="","",IFERROR(VLOOKUP($E8,Equipamentos!$A$5:$E$104,4,FALSE),""))</f>
        <v/>
      </c>
      <c r="K8" s="22">
        <f>IF($E8="","",IFERROR(VLOOKUP($E8,Equipamentos!$A$5:$E$104,5,FALSE),""))</f>
        <v/>
      </c>
      <c r="L8" s="16">
        <f>IF(OR($B8="",$C8="",$D8="",$E8="",$H8="",$I8=""),"",IF($I8='Parâmetros'!$D$8,"",IFERROR(SUMIFS($H$5:$H$204,$B$5:$B$204,$B8,$E$5:$E$204,$E8,$C$5:$C$204,"&lt;"&amp;$D8,$D$5:$D$204,"&gt;"&amp;$C8,$I$5:$I$204,'Parâmetros'!$D$5)+SUMIFS($H$5:$H$204,$B$5:$B$204,$B8,$E$5:$E$204,$E8,$C$5:$C$204,"&lt;"&amp;$D8,$D$5:$D$204,"&gt;"&amp;$C8,$I$5:$I$204,'Parâmetros'!$D$6)+SUMIFS($H$5:$H$204,$B$5:$B$204,$B8,$E$5:$E$204,$E8,$C$5:$C$204,"&lt;"&amp;$D8,$D$5:$D$204,"&gt;"&amp;$C8,$I$5:$I$204,'Parâmetros'!$D$7),"")))</f>
        <v/>
      </c>
      <c r="M8" s="22">
        <f>IF(COUNTA($A8:$E8,$G8:$I8)=0,"",IFERROR(IF(OR($A8="",$B8="",$C8="",$D8="",$E8="",$G8="",$H8="",$I8=""),"Conferir preenchimento",IF(OR($B8&lt;TODAY()-'Parâmetros'!$B$10,$B8&gt;TODAY()+'Parâmetros'!$B$7),"Conferir data",IF(OR($C8&lt;'Parâmetros'!$B$5,$D8&gt;'Parâmetros'!$B$6,$D8&lt;=$C8,($D8-$C8)*1440&lt;'Parâmetros'!$B$9),"Conferir horários",IF(AND($I8&lt;&gt;'Parâmetros'!$D$5,$I8&lt;&gt;'Parâmetros'!$D$6,$I8&lt;&gt;'Parâmetros'!$D$7,$I8&lt;&gt;'Parâmetros'!$D$8),"Conferir status",IF($I8='Parâmetros'!$D$8,"Cancelada",IF($F8="Código não cadastrado","Conferir equipamento",IF($K8&lt;&gt;'Parâmetros'!$F$5,"Conferir equipamento",IF(OR($H8&lt;=0,$H8&gt;'Parâmetros'!$B$8),"Conferir quantidade",IF($L8&gt;$J8,"Conflito de capacidade","Sem conflito"))))))))),"Conferir dados"))</f>
        <v/>
      </c>
      <c r="N8" s="12" t="inlineStr">
        <is>
          <t>Uso individual fictício</t>
        </is>
      </c>
    </row>
    <row r="9" ht="21" customHeight="1">
      <c r="A9" s="12" t="inlineStr">
        <is>
          <t>RES005</t>
        </is>
      </c>
      <c r="B9" s="25" t="n">
        <v>46276</v>
      </c>
      <c r="C9" s="26" t="n">
        <v>0.4375</v>
      </c>
      <c r="D9" s="26" t="n">
        <v>0.4791666666666667</v>
      </c>
      <c r="E9" s="12" t="inlineStr">
        <is>
          <t>EQ003</t>
        </is>
      </c>
      <c r="F9" s="19">
        <f>IF($E9="","",IFERROR(VLOOKUP($E9,Equipamentos!$A$5:$E$104,2,FALSE),"Código não cadastrado"))</f>
        <v/>
      </c>
      <c r="G9" s="12" t="inlineStr">
        <is>
          <t>Profissional fictício 05</t>
        </is>
      </c>
      <c r="H9" s="13" t="n">
        <v>1</v>
      </c>
      <c r="I9" s="14" t="inlineStr">
        <is>
          <t>Cancelada</t>
        </is>
      </c>
      <c r="J9" s="15">
        <f>IF($E9="","",IFERROR(VLOOKUP($E9,Equipamentos!$A$5:$E$104,4,FALSE),""))</f>
        <v/>
      </c>
      <c r="K9" s="20">
        <f>IF($E9="","",IFERROR(VLOOKUP($E9,Equipamentos!$A$5:$E$104,5,FALSE),""))</f>
        <v/>
      </c>
      <c r="L9" s="15">
        <f>IF(OR($B9="",$C9="",$D9="",$E9="",$H9="",$I9=""),"",IF($I9='Parâmetros'!$D$8,"",IFERROR(SUMIFS($H$5:$H$204,$B$5:$B$204,$B9,$E$5:$E$204,$E9,$C$5:$C$204,"&lt;"&amp;$D9,$D$5:$D$204,"&gt;"&amp;$C9,$I$5:$I$204,'Parâmetros'!$D$5)+SUMIFS($H$5:$H$204,$B$5:$B$204,$B9,$E$5:$E$204,$E9,$C$5:$C$204,"&lt;"&amp;$D9,$D$5:$D$204,"&gt;"&amp;$C9,$I$5:$I$204,'Parâmetros'!$D$6)+SUMIFS($H$5:$H$204,$B$5:$B$204,$B9,$E$5:$E$204,$E9,$C$5:$C$204,"&lt;"&amp;$D9,$D$5:$D$204,"&gt;"&amp;$C9,$I$5:$I$204,'Parâmetros'!$D$7),"")))</f>
        <v/>
      </c>
      <c r="M9" s="20">
        <f>IF(COUNTA($A9:$E9,$G9:$I9)=0,"",IFERROR(IF(OR($A9="",$B9="",$C9="",$D9="",$E9="",$G9="",$H9="",$I9=""),"Conferir preenchimento",IF(OR($B9&lt;TODAY()-'Parâmetros'!$B$10,$B9&gt;TODAY()+'Parâmetros'!$B$7),"Conferir data",IF(OR($C9&lt;'Parâmetros'!$B$5,$D9&gt;'Parâmetros'!$B$6,$D9&lt;=$C9,($D9-$C9)*1440&lt;'Parâmetros'!$B$9),"Conferir horários",IF(AND($I9&lt;&gt;'Parâmetros'!$D$5,$I9&lt;&gt;'Parâmetros'!$D$6,$I9&lt;&gt;'Parâmetros'!$D$7,$I9&lt;&gt;'Parâmetros'!$D$8),"Conferir status",IF($I9='Parâmetros'!$D$8,"Cancelada",IF($F9="Código não cadastrado","Conferir equipamento",IF($K9&lt;&gt;'Parâmetros'!$F$5,"Conferir equipamento",IF(OR($H9&lt;=0,$H9&gt;'Parâmetros'!$B$8),"Conferir quantidade",IF($L9&gt;$J9,"Conflito de capacidade","Sem conflito"))))))))),"Conferir dados"))</f>
        <v/>
      </c>
      <c r="N9" s="12" t="inlineStr">
        <is>
          <t>Cancelamento fictício</t>
        </is>
      </c>
    </row>
    <row r="10" ht="21" customHeight="1">
      <c r="A10" s="12" t="inlineStr">
        <is>
          <t>RES006</t>
        </is>
      </c>
      <c r="B10" s="25" t="n">
        <v>46274</v>
      </c>
      <c r="C10" s="26" t="n">
        <v>0.5833333333333334</v>
      </c>
      <c r="D10" s="26" t="n">
        <v>0.625</v>
      </c>
      <c r="E10" s="12" t="inlineStr">
        <is>
          <t>EQ006</t>
        </is>
      </c>
      <c r="F10" s="21">
        <f>IF($E10="","",IFERROR(VLOOKUP($E10,Equipamentos!$A$5:$E$104,2,FALSE),"Código não cadastrado"))</f>
        <v/>
      </c>
      <c r="G10" s="12" t="inlineStr">
        <is>
          <t>Profissional fictício 06</t>
        </is>
      </c>
      <c r="H10" s="13" t="n">
        <v>1</v>
      </c>
      <c r="I10" s="14" t="inlineStr">
        <is>
          <t>Reservada</t>
        </is>
      </c>
      <c r="J10" s="16">
        <f>IF($E10="","",IFERROR(VLOOKUP($E10,Equipamentos!$A$5:$E$104,4,FALSE),""))</f>
        <v/>
      </c>
      <c r="K10" s="22">
        <f>IF($E10="","",IFERROR(VLOOKUP($E10,Equipamentos!$A$5:$E$104,5,FALSE),""))</f>
        <v/>
      </c>
      <c r="L10" s="16">
        <f>IF(OR($B10="",$C10="",$D10="",$E10="",$H10="",$I10=""),"",IF($I10='Parâmetros'!$D$8,"",IFERROR(SUMIFS($H$5:$H$204,$B$5:$B$204,$B10,$E$5:$E$204,$E10,$C$5:$C$204,"&lt;"&amp;$D10,$D$5:$D$204,"&gt;"&amp;$C10,$I$5:$I$204,'Parâmetros'!$D$5)+SUMIFS($H$5:$H$204,$B$5:$B$204,$B10,$E$5:$E$204,$E10,$C$5:$C$204,"&lt;"&amp;$D10,$D$5:$D$204,"&gt;"&amp;$C10,$I$5:$I$204,'Parâmetros'!$D$6)+SUMIFS($H$5:$H$204,$B$5:$B$204,$B10,$E$5:$E$204,$E10,$C$5:$C$204,"&lt;"&amp;$D10,$D$5:$D$204,"&gt;"&amp;$C10,$I$5:$I$204,'Parâmetros'!$D$7),"")))</f>
        <v/>
      </c>
      <c r="M10" s="22">
        <f>IF(COUNTA($A10:$E10,$G10:$I10)=0,"",IFERROR(IF(OR($A10="",$B10="",$C10="",$D10="",$E10="",$G10="",$H10="",$I10=""),"Conferir preenchimento",IF(OR($B10&lt;TODAY()-'Parâmetros'!$B$10,$B10&gt;TODAY()+'Parâmetros'!$B$7),"Conferir data",IF(OR($C10&lt;'Parâmetros'!$B$5,$D10&gt;'Parâmetros'!$B$6,$D10&lt;=$C10,($D10-$C10)*1440&lt;'Parâmetros'!$B$9),"Conferir horários",IF(AND($I10&lt;&gt;'Parâmetros'!$D$5,$I10&lt;&gt;'Parâmetros'!$D$6,$I10&lt;&gt;'Parâmetros'!$D$7,$I10&lt;&gt;'Parâmetros'!$D$8),"Conferir status",IF($I10='Parâmetros'!$D$8,"Cancelada",IF($F10="Código não cadastrado","Conferir equipamento",IF($K10&lt;&gt;'Parâmetros'!$F$5,"Conferir equipamento",IF(OR($H10&lt;=0,$H10&gt;'Parâmetros'!$B$8),"Conferir quantidade",IF($L10&gt;$J10,"Conflito de capacidade","Sem conflito"))))))))),"Conferir dados"))</f>
        <v/>
      </c>
      <c r="N10" s="12" t="inlineStr">
        <is>
          <t>Reserva fictícia do dia</t>
        </is>
      </c>
    </row>
    <row r="11" ht="21" customHeight="1">
      <c r="A11" s="12" t="inlineStr">
        <is>
          <t>RES007</t>
        </is>
      </c>
      <c r="B11" s="25" t="n">
        <v>46277</v>
      </c>
      <c r="C11" s="26" t="n">
        <v>0.4166666666666667</v>
      </c>
      <c r="D11" s="26" t="n">
        <v>0.5</v>
      </c>
      <c r="E11" s="12" t="inlineStr">
        <is>
          <t>EQ004</t>
        </is>
      </c>
      <c r="F11" s="19">
        <f>IF($E11="","",IFERROR(VLOOKUP($E11,Equipamentos!$A$5:$E$104,2,FALSE),"Código não cadastrado"))</f>
        <v/>
      </c>
      <c r="G11" s="12" t="inlineStr">
        <is>
          <t>Profissional fictício 07</t>
        </is>
      </c>
      <c r="H11" s="13" t="n">
        <v>2</v>
      </c>
      <c r="I11" s="14" t="inlineStr">
        <is>
          <t>Reservada</t>
        </is>
      </c>
      <c r="J11" s="15">
        <f>IF($E11="","",IFERROR(VLOOKUP($E11,Equipamentos!$A$5:$E$104,4,FALSE),""))</f>
        <v/>
      </c>
      <c r="K11" s="20">
        <f>IF($E11="","",IFERROR(VLOOKUP($E11,Equipamentos!$A$5:$E$104,5,FALSE),""))</f>
        <v/>
      </c>
      <c r="L11" s="15">
        <f>IF(OR($B11="",$C11="",$D11="",$E11="",$H11="",$I11=""),"",IF($I11='Parâmetros'!$D$8,"",IFERROR(SUMIFS($H$5:$H$204,$B$5:$B$204,$B11,$E$5:$E$204,$E11,$C$5:$C$204,"&lt;"&amp;$D11,$D$5:$D$204,"&gt;"&amp;$C11,$I$5:$I$204,'Parâmetros'!$D$5)+SUMIFS($H$5:$H$204,$B$5:$B$204,$B11,$E$5:$E$204,$E11,$C$5:$C$204,"&lt;"&amp;$D11,$D$5:$D$204,"&gt;"&amp;$C11,$I$5:$I$204,'Parâmetros'!$D$6)+SUMIFS($H$5:$H$204,$B$5:$B$204,$B11,$E$5:$E$204,$E11,$C$5:$C$204,"&lt;"&amp;$D11,$D$5:$D$204,"&gt;"&amp;$C11,$I$5:$I$204,'Parâmetros'!$D$7),"")))</f>
        <v/>
      </c>
      <c r="M11" s="20">
        <f>IF(COUNTA($A11:$E11,$G11:$I11)=0,"",IFERROR(IF(OR($A11="",$B11="",$C11="",$D11="",$E11="",$G11="",$H11="",$I11=""),"Conferir preenchimento",IF(OR($B11&lt;TODAY()-'Parâmetros'!$B$10,$B11&gt;TODAY()+'Parâmetros'!$B$7),"Conferir data",IF(OR($C11&lt;'Parâmetros'!$B$5,$D11&gt;'Parâmetros'!$B$6,$D11&lt;=$C11,($D11-$C11)*1440&lt;'Parâmetros'!$B$9),"Conferir horários",IF(AND($I11&lt;&gt;'Parâmetros'!$D$5,$I11&lt;&gt;'Parâmetros'!$D$6,$I11&lt;&gt;'Parâmetros'!$D$7,$I11&lt;&gt;'Parâmetros'!$D$8),"Conferir status",IF($I11='Parâmetros'!$D$8,"Cancelada",IF($F11="Código não cadastrado","Conferir equipamento",IF($K11&lt;&gt;'Parâmetros'!$F$5,"Conferir equipamento",IF(OR($H11&lt;=0,$H11&gt;'Parâmetros'!$B$8),"Conferir quantidade",IF($L11&gt;$J11,"Conflito de capacidade","Sem conflito"))))))))),"Conferir dados"))</f>
        <v/>
      </c>
      <c r="N11" s="12" t="inlineStr">
        <is>
          <t>Uso compartilhado fictício</t>
        </is>
      </c>
    </row>
    <row r="12" ht="21" customHeight="1">
      <c r="A12" s="12" t="inlineStr">
        <is>
          <t>RES008</t>
        </is>
      </c>
      <c r="B12" s="25" t="n">
        <v>46277</v>
      </c>
      <c r="C12" s="26" t="n">
        <v>0.4583333333333333</v>
      </c>
      <c r="D12" s="26" t="n">
        <v>0.5</v>
      </c>
      <c r="E12" s="12" t="inlineStr">
        <is>
          <t>EQ004</t>
        </is>
      </c>
      <c r="F12" s="21">
        <f>IF($E12="","",IFERROR(VLOOKUP($E12,Equipamentos!$A$5:$E$104,2,FALSE),"Código não cadastrado"))</f>
        <v/>
      </c>
      <c r="G12" s="12" t="inlineStr">
        <is>
          <t>Profissional fictício 08</t>
        </is>
      </c>
      <c r="H12" s="13" t="n">
        <v>1</v>
      </c>
      <c r="I12" s="14" t="inlineStr">
        <is>
          <t>Em uso</t>
        </is>
      </c>
      <c r="J12" s="16">
        <f>IF($E12="","",IFERROR(VLOOKUP($E12,Equipamentos!$A$5:$E$104,4,FALSE),""))</f>
        <v/>
      </c>
      <c r="K12" s="22">
        <f>IF($E12="","",IFERROR(VLOOKUP($E12,Equipamentos!$A$5:$E$104,5,FALSE),""))</f>
        <v/>
      </c>
      <c r="L12" s="16">
        <f>IF(OR($B12="",$C12="",$D12="",$E12="",$H12="",$I12=""),"",IF($I12='Parâmetros'!$D$8,"",IFERROR(SUMIFS($H$5:$H$204,$B$5:$B$204,$B12,$E$5:$E$204,$E12,$C$5:$C$204,"&lt;"&amp;$D12,$D$5:$D$204,"&gt;"&amp;$C12,$I$5:$I$204,'Parâmetros'!$D$5)+SUMIFS($H$5:$H$204,$B$5:$B$204,$B12,$E$5:$E$204,$E12,$C$5:$C$204,"&lt;"&amp;$D12,$D$5:$D$204,"&gt;"&amp;$C12,$I$5:$I$204,'Parâmetros'!$D$6)+SUMIFS($H$5:$H$204,$B$5:$B$204,$B12,$E$5:$E$204,$E12,$C$5:$C$204,"&lt;"&amp;$D12,$D$5:$D$204,"&gt;"&amp;$C12,$I$5:$I$204,'Parâmetros'!$D$7),"")))</f>
        <v/>
      </c>
      <c r="M12" s="22">
        <f>IF(COUNTA($A12:$E12,$G12:$I12)=0,"",IFERROR(IF(OR($A12="",$B12="",$C12="",$D12="",$E12="",$G12="",$H12="",$I12=""),"Conferir preenchimento",IF(OR($B12&lt;TODAY()-'Parâmetros'!$B$10,$B12&gt;TODAY()+'Parâmetros'!$B$7),"Conferir data",IF(OR($C12&lt;'Parâmetros'!$B$5,$D12&gt;'Parâmetros'!$B$6,$D12&lt;=$C12,($D12-$C12)*1440&lt;'Parâmetros'!$B$9),"Conferir horários",IF(AND($I12&lt;&gt;'Parâmetros'!$D$5,$I12&lt;&gt;'Parâmetros'!$D$6,$I12&lt;&gt;'Parâmetros'!$D$7,$I12&lt;&gt;'Parâmetros'!$D$8),"Conferir status",IF($I12='Parâmetros'!$D$8,"Cancelada",IF($F12="Código não cadastrado","Conferir equipamento",IF($K12&lt;&gt;'Parâmetros'!$F$5,"Conferir equipamento",IF(OR($H12&lt;=0,$H12&gt;'Parâmetros'!$B$8),"Conferir quantidade",IF($L12&gt;$J12,"Conflito de capacidade","Sem conflito"))))))))),"Conferir dados"))</f>
        <v/>
      </c>
      <c r="N12" s="12" t="inlineStr">
        <is>
          <t>Capacidade total igual a três</t>
        </is>
      </c>
    </row>
    <row r="13" ht="21" customHeight="1">
      <c r="A13" s="12" t="inlineStr">
        <is>
          <t>RES009</t>
        </is>
      </c>
      <c r="B13" s="25" t="n">
        <v>46273</v>
      </c>
      <c r="C13" s="26" t="n">
        <v>0.6666666666666666</v>
      </c>
      <c r="D13" s="26" t="n">
        <v>0.7083333333333334</v>
      </c>
      <c r="E13" s="12" t="inlineStr">
        <is>
          <t>EQ007</t>
        </is>
      </c>
      <c r="F13" s="19">
        <f>IF($E13="","",IFERROR(VLOOKUP($E13,Equipamentos!$A$5:$E$104,2,FALSE),"Código não cadastrado"))</f>
        <v/>
      </c>
      <c r="G13" s="12" t="inlineStr">
        <is>
          <t>Profissional fictício 09</t>
        </is>
      </c>
      <c r="H13" s="13" t="n">
        <v>1</v>
      </c>
      <c r="I13" s="14" t="inlineStr">
        <is>
          <t>Concluída</t>
        </is>
      </c>
      <c r="J13" s="15">
        <f>IF($E13="","",IFERROR(VLOOKUP($E13,Equipamentos!$A$5:$E$104,4,FALSE),""))</f>
        <v/>
      </c>
      <c r="K13" s="20">
        <f>IF($E13="","",IFERROR(VLOOKUP($E13,Equipamentos!$A$5:$E$104,5,FALSE),""))</f>
        <v/>
      </c>
      <c r="L13" s="15">
        <f>IF(OR($B13="",$C13="",$D13="",$E13="",$H13="",$I13=""),"",IF($I13='Parâmetros'!$D$8,"",IFERROR(SUMIFS($H$5:$H$204,$B$5:$B$204,$B13,$E$5:$E$204,$E13,$C$5:$C$204,"&lt;"&amp;$D13,$D$5:$D$204,"&gt;"&amp;$C13,$I$5:$I$204,'Parâmetros'!$D$5)+SUMIFS($H$5:$H$204,$B$5:$B$204,$B13,$E$5:$E$204,$E13,$C$5:$C$204,"&lt;"&amp;$D13,$D$5:$D$204,"&gt;"&amp;$C13,$I$5:$I$204,'Parâmetros'!$D$6)+SUMIFS($H$5:$H$204,$B$5:$B$204,$B13,$E$5:$E$204,$E13,$C$5:$C$204,"&lt;"&amp;$D13,$D$5:$D$204,"&gt;"&amp;$C13,$I$5:$I$204,'Parâmetros'!$D$7),"")))</f>
        <v/>
      </c>
      <c r="M13" s="20">
        <f>IF(COUNTA($A13:$E13,$G13:$I13)=0,"",IFERROR(IF(OR($A13="",$B13="",$C13="",$D13="",$E13="",$G13="",$H13="",$I13=""),"Conferir preenchimento",IF(OR($B13&lt;TODAY()-'Parâmetros'!$B$10,$B13&gt;TODAY()+'Parâmetros'!$B$7),"Conferir data",IF(OR($C13&lt;'Parâmetros'!$B$5,$D13&gt;'Parâmetros'!$B$6,$D13&lt;=$C13,($D13-$C13)*1440&lt;'Parâmetros'!$B$9),"Conferir horários",IF(AND($I13&lt;&gt;'Parâmetros'!$D$5,$I13&lt;&gt;'Parâmetros'!$D$6,$I13&lt;&gt;'Parâmetros'!$D$7,$I13&lt;&gt;'Parâmetros'!$D$8),"Conferir status",IF($I13='Parâmetros'!$D$8,"Cancelada",IF($F13="Código não cadastrado","Conferir equipamento",IF($K13&lt;&gt;'Parâmetros'!$F$5,"Conferir equipamento",IF(OR($H13&lt;=0,$H13&gt;'Parâmetros'!$B$8),"Conferir quantidade",IF($L13&gt;$J13,"Conflito de capacidade","Sem conflito"))))))))),"Conferir dados"))</f>
        <v/>
      </c>
      <c r="N13" s="12" t="inlineStr">
        <is>
          <t>Histórico fictício</t>
        </is>
      </c>
    </row>
    <row r="14" ht="21" customHeight="1">
      <c r="A14" s="12" t="inlineStr">
        <is>
          <t>RES010</t>
        </is>
      </c>
      <c r="B14" s="25" t="n">
        <v>46278</v>
      </c>
      <c r="C14" s="26" t="n">
        <v>0.625</v>
      </c>
      <c r="D14" s="26" t="n">
        <v>0.6666666666666666</v>
      </c>
      <c r="E14" s="12" t="inlineStr">
        <is>
          <t>EQ008</t>
        </is>
      </c>
      <c r="F14" s="21">
        <f>IF($E14="","",IFERROR(VLOOKUP($E14,Equipamentos!$A$5:$E$104,2,FALSE),"Código não cadastrado"))</f>
        <v/>
      </c>
      <c r="G14" s="12" t="inlineStr">
        <is>
          <t>Profissional fictício 10</t>
        </is>
      </c>
      <c r="H14" s="13" t="n">
        <v>1</v>
      </c>
      <c r="I14" s="14" t="inlineStr">
        <is>
          <t>Reservada</t>
        </is>
      </c>
      <c r="J14" s="16">
        <f>IF($E14="","",IFERROR(VLOOKUP($E14,Equipamentos!$A$5:$E$104,4,FALSE),""))</f>
        <v/>
      </c>
      <c r="K14" s="22">
        <f>IF($E14="","",IFERROR(VLOOKUP($E14,Equipamentos!$A$5:$E$104,5,FALSE),""))</f>
        <v/>
      </c>
      <c r="L14" s="16">
        <f>IF(OR($B14="",$C14="",$D14="",$E14="",$H14="",$I14=""),"",IF($I14='Parâmetros'!$D$8,"",IFERROR(SUMIFS($H$5:$H$204,$B$5:$B$204,$B14,$E$5:$E$204,$E14,$C$5:$C$204,"&lt;"&amp;$D14,$D$5:$D$204,"&gt;"&amp;$C14,$I$5:$I$204,'Parâmetros'!$D$5)+SUMIFS($H$5:$H$204,$B$5:$B$204,$B14,$E$5:$E$204,$E14,$C$5:$C$204,"&lt;"&amp;$D14,$D$5:$D$204,"&gt;"&amp;$C14,$I$5:$I$204,'Parâmetros'!$D$6)+SUMIFS($H$5:$H$204,$B$5:$B$204,$B14,$E$5:$E$204,$E14,$C$5:$C$204,"&lt;"&amp;$D14,$D$5:$D$204,"&gt;"&amp;$C14,$I$5:$I$204,'Parâmetros'!$D$7),"")))</f>
        <v/>
      </c>
      <c r="M14" s="22">
        <f>IF(COUNTA($A14:$E14,$G14:$I14)=0,"",IFERROR(IF(OR($A14="",$B14="",$C14="",$D14="",$E14="",$G14="",$H14="",$I14=""),"Conferir preenchimento",IF(OR($B14&lt;TODAY()-'Parâmetros'!$B$10,$B14&gt;TODAY()+'Parâmetros'!$B$7),"Conferir data",IF(OR($C14&lt;'Parâmetros'!$B$5,$D14&gt;'Parâmetros'!$B$6,$D14&lt;=$C14,($D14-$C14)*1440&lt;'Parâmetros'!$B$9),"Conferir horários",IF(AND($I14&lt;&gt;'Parâmetros'!$D$5,$I14&lt;&gt;'Parâmetros'!$D$6,$I14&lt;&gt;'Parâmetros'!$D$7,$I14&lt;&gt;'Parâmetros'!$D$8),"Conferir status",IF($I14='Parâmetros'!$D$8,"Cancelada",IF($F14="Código não cadastrado","Conferir equipamento",IF($K14&lt;&gt;'Parâmetros'!$F$5,"Conferir equipamento",IF(OR($H14&lt;=0,$H14&gt;'Parâmetros'!$B$8),"Conferir quantidade",IF($L14&gt;$J14,"Conflito de capacidade","Sem conflito"))))))))),"Conferir dados"))</f>
        <v/>
      </c>
      <c r="N14" s="12" t="inlineStr">
        <is>
          <t>Equipamento requer conferência</t>
        </is>
      </c>
    </row>
    <row r="15" ht="21" customHeight="1">
      <c r="A15" s="12" t="n"/>
      <c r="B15" s="25" t="n"/>
      <c r="C15" s="26" t="n"/>
      <c r="D15" s="26" t="n"/>
      <c r="E15" s="12" t="n"/>
      <c r="F15" s="19">
        <f>IF($E15="","",IFERROR(VLOOKUP($E15,Equipamentos!$A$5:$E$104,2,FALSE),"Código não cadastrado"))</f>
        <v/>
      </c>
      <c r="G15" s="12" t="n"/>
      <c r="H15" s="13" t="n"/>
      <c r="I15" s="14" t="n"/>
      <c r="J15" s="15">
        <f>IF($E15="","",IFERROR(VLOOKUP($E15,Equipamentos!$A$5:$E$104,4,FALSE),""))</f>
        <v/>
      </c>
      <c r="K15" s="20">
        <f>IF($E15="","",IFERROR(VLOOKUP($E15,Equipamentos!$A$5:$E$104,5,FALSE),""))</f>
        <v/>
      </c>
      <c r="L15" s="15">
        <f>IF(OR($B15="",$C15="",$D15="",$E15="",$H15="",$I15=""),"",IF($I15='Parâmetros'!$D$8,"",IFERROR(SUMIFS($H$5:$H$204,$B$5:$B$204,$B15,$E$5:$E$204,$E15,$C$5:$C$204,"&lt;"&amp;$D15,$D$5:$D$204,"&gt;"&amp;$C15,$I$5:$I$204,'Parâmetros'!$D$5)+SUMIFS($H$5:$H$204,$B$5:$B$204,$B15,$E$5:$E$204,$E15,$C$5:$C$204,"&lt;"&amp;$D15,$D$5:$D$204,"&gt;"&amp;$C15,$I$5:$I$204,'Parâmetros'!$D$6)+SUMIFS($H$5:$H$204,$B$5:$B$204,$B15,$E$5:$E$204,$E15,$C$5:$C$204,"&lt;"&amp;$D15,$D$5:$D$204,"&gt;"&amp;$C15,$I$5:$I$204,'Parâmetros'!$D$7),"")))</f>
        <v/>
      </c>
      <c r="M15" s="20">
        <f>IF(COUNTA($A15:$E15,$G15:$I15)=0,"",IFERROR(IF(OR($A15="",$B15="",$C15="",$D15="",$E15="",$G15="",$H15="",$I15=""),"Conferir preenchimento",IF(OR($B15&lt;TODAY()-'Parâmetros'!$B$10,$B15&gt;TODAY()+'Parâmetros'!$B$7),"Conferir data",IF(OR($C15&lt;'Parâmetros'!$B$5,$D15&gt;'Parâmetros'!$B$6,$D15&lt;=$C15,($D15-$C15)*1440&lt;'Parâmetros'!$B$9),"Conferir horários",IF(AND($I15&lt;&gt;'Parâmetros'!$D$5,$I15&lt;&gt;'Parâmetros'!$D$6,$I15&lt;&gt;'Parâmetros'!$D$7,$I15&lt;&gt;'Parâmetros'!$D$8),"Conferir status",IF($I15='Parâmetros'!$D$8,"Cancelada",IF($F15="Código não cadastrado","Conferir equipamento",IF($K15&lt;&gt;'Parâmetros'!$F$5,"Conferir equipamento",IF(OR($H15&lt;=0,$H15&gt;'Parâmetros'!$B$8),"Conferir quantidade",IF($L15&gt;$J15,"Conflito de capacidade","Sem conflito"))))))))),"Conferir dados"))</f>
        <v/>
      </c>
      <c r="N15" s="12" t="n"/>
    </row>
    <row r="16" ht="21" customHeight="1">
      <c r="A16" s="12" t="n"/>
      <c r="B16" s="25" t="n"/>
      <c r="C16" s="26" t="n"/>
      <c r="D16" s="26" t="n"/>
      <c r="E16" s="12" t="n"/>
      <c r="F16" s="21">
        <f>IF($E16="","",IFERROR(VLOOKUP($E16,Equipamentos!$A$5:$E$104,2,FALSE),"Código não cadastrado"))</f>
        <v/>
      </c>
      <c r="G16" s="12" t="n"/>
      <c r="H16" s="13" t="n"/>
      <c r="I16" s="14" t="n"/>
      <c r="J16" s="16">
        <f>IF($E16="","",IFERROR(VLOOKUP($E16,Equipamentos!$A$5:$E$104,4,FALSE),""))</f>
        <v/>
      </c>
      <c r="K16" s="22">
        <f>IF($E16="","",IFERROR(VLOOKUP($E16,Equipamentos!$A$5:$E$104,5,FALSE),""))</f>
        <v/>
      </c>
      <c r="L16" s="16">
        <f>IF(OR($B16="",$C16="",$D16="",$E16="",$H16="",$I16=""),"",IF($I16='Parâmetros'!$D$8,"",IFERROR(SUMIFS($H$5:$H$204,$B$5:$B$204,$B16,$E$5:$E$204,$E16,$C$5:$C$204,"&lt;"&amp;$D16,$D$5:$D$204,"&gt;"&amp;$C16,$I$5:$I$204,'Parâmetros'!$D$5)+SUMIFS($H$5:$H$204,$B$5:$B$204,$B16,$E$5:$E$204,$E16,$C$5:$C$204,"&lt;"&amp;$D16,$D$5:$D$204,"&gt;"&amp;$C16,$I$5:$I$204,'Parâmetros'!$D$6)+SUMIFS($H$5:$H$204,$B$5:$B$204,$B16,$E$5:$E$204,$E16,$C$5:$C$204,"&lt;"&amp;$D16,$D$5:$D$204,"&gt;"&amp;$C16,$I$5:$I$204,'Parâmetros'!$D$7),"")))</f>
        <v/>
      </c>
      <c r="M16" s="22">
        <f>IF(COUNTA($A16:$E16,$G16:$I16)=0,"",IFERROR(IF(OR($A16="",$B16="",$C16="",$D16="",$E16="",$G16="",$H16="",$I16=""),"Conferir preenchimento",IF(OR($B16&lt;TODAY()-'Parâmetros'!$B$10,$B16&gt;TODAY()+'Parâmetros'!$B$7),"Conferir data",IF(OR($C16&lt;'Parâmetros'!$B$5,$D16&gt;'Parâmetros'!$B$6,$D16&lt;=$C16,($D16-$C16)*1440&lt;'Parâmetros'!$B$9),"Conferir horários",IF(AND($I16&lt;&gt;'Parâmetros'!$D$5,$I16&lt;&gt;'Parâmetros'!$D$6,$I16&lt;&gt;'Parâmetros'!$D$7,$I16&lt;&gt;'Parâmetros'!$D$8),"Conferir status",IF($I16='Parâmetros'!$D$8,"Cancelada",IF($F16="Código não cadastrado","Conferir equipamento",IF($K16&lt;&gt;'Parâmetros'!$F$5,"Conferir equipamento",IF(OR($H16&lt;=0,$H16&gt;'Parâmetros'!$B$8),"Conferir quantidade",IF($L16&gt;$J16,"Conflito de capacidade","Sem conflito"))))))))),"Conferir dados"))</f>
        <v/>
      </c>
      <c r="N16" s="12" t="n"/>
    </row>
    <row r="17" ht="21" customHeight="1">
      <c r="A17" s="12" t="n"/>
      <c r="B17" s="25" t="n"/>
      <c r="C17" s="26" t="n"/>
      <c r="D17" s="26" t="n"/>
      <c r="E17" s="12" t="n"/>
      <c r="F17" s="19">
        <f>IF($E17="","",IFERROR(VLOOKUP($E17,Equipamentos!$A$5:$E$104,2,FALSE),"Código não cadastrado"))</f>
        <v/>
      </c>
      <c r="G17" s="12" t="n"/>
      <c r="H17" s="13" t="n"/>
      <c r="I17" s="14" t="n"/>
      <c r="J17" s="15">
        <f>IF($E17="","",IFERROR(VLOOKUP($E17,Equipamentos!$A$5:$E$104,4,FALSE),""))</f>
        <v/>
      </c>
      <c r="K17" s="20">
        <f>IF($E17="","",IFERROR(VLOOKUP($E17,Equipamentos!$A$5:$E$104,5,FALSE),""))</f>
        <v/>
      </c>
      <c r="L17" s="15">
        <f>IF(OR($B17="",$C17="",$D17="",$E17="",$H17="",$I17=""),"",IF($I17='Parâmetros'!$D$8,"",IFERROR(SUMIFS($H$5:$H$204,$B$5:$B$204,$B17,$E$5:$E$204,$E17,$C$5:$C$204,"&lt;"&amp;$D17,$D$5:$D$204,"&gt;"&amp;$C17,$I$5:$I$204,'Parâmetros'!$D$5)+SUMIFS($H$5:$H$204,$B$5:$B$204,$B17,$E$5:$E$204,$E17,$C$5:$C$204,"&lt;"&amp;$D17,$D$5:$D$204,"&gt;"&amp;$C17,$I$5:$I$204,'Parâmetros'!$D$6)+SUMIFS($H$5:$H$204,$B$5:$B$204,$B17,$E$5:$E$204,$E17,$C$5:$C$204,"&lt;"&amp;$D17,$D$5:$D$204,"&gt;"&amp;$C17,$I$5:$I$204,'Parâmetros'!$D$7),"")))</f>
        <v/>
      </c>
      <c r="M17" s="20">
        <f>IF(COUNTA($A17:$E17,$G17:$I17)=0,"",IFERROR(IF(OR($A17="",$B17="",$C17="",$D17="",$E17="",$G17="",$H17="",$I17=""),"Conferir preenchimento",IF(OR($B17&lt;TODAY()-'Parâmetros'!$B$10,$B17&gt;TODAY()+'Parâmetros'!$B$7),"Conferir data",IF(OR($C17&lt;'Parâmetros'!$B$5,$D17&gt;'Parâmetros'!$B$6,$D17&lt;=$C17,($D17-$C17)*1440&lt;'Parâmetros'!$B$9),"Conferir horários",IF(AND($I17&lt;&gt;'Parâmetros'!$D$5,$I17&lt;&gt;'Parâmetros'!$D$6,$I17&lt;&gt;'Parâmetros'!$D$7,$I17&lt;&gt;'Parâmetros'!$D$8),"Conferir status",IF($I17='Parâmetros'!$D$8,"Cancelada",IF($F17="Código não cadastrado","Conferir equipamento",IF($K17&lt;&gt;'Parâmetros'!$F$5,"Conferir equipamento",IF(OR($H17&lt;=0,$H17&gt;'Parâmetros'!$B$8),"Conferir quantidade",IF($L17&gt;$J17,"Conflito de capacidade","Sem conflito"))))))))),"Conferir dados"))</f>
        <v/>
      </c>
      <c r="N17" s="12" t="n"/>
    </row>
    <row r="18" ht="21" customHeight="1">
      <c r="A18" s="12" t="n"/>
      <c r="B18" s="25" t="n"/>
      <c r="C18" s="26" t="n"/>
      <c r="D18" s="26" t="n"/>
      <c r="E18" s="12" t="n"/>
      <c r="F18" s="21">
        <f>IF($E18="","",IFERROR(VLOOKUP($E18,Equipamentos!$A$5:$E$104,2,FALSE),"Código não cadastrado"))</f>
        <v/>
      </c>
      <c r="G18" s="12" t="n"/>
      <c r="H18" s="13" t="n"/>
      <c r="I18" s="14" t="n"/>
      <c r="J18" s="16">
        <f>IF($E18="","",IFERROR(VLOOKUP($E18,Equipamentos!$A$5:$E$104,4,FALSE),""))</f>
        <v/>
      </c>
      <c r="K18" s="22">
        <f>IF($E18="","",IFERROR(VLOOKUP($E18,Equipamentos!$A$5:$E$104,5,FALSE),""))</f>
        <v/>
      </c>
      <c r="L18" s="16">
        <f>IF(OR($B18="",$C18="",$D18="",$E18="",$H18="",$I18=""),"",IF($I18='Parâmetros'!$D$8,"",IFERROR(SUMIFS($H$5:$H$204,$B$5:$B$204,$B18,$E$5:$E$204,$E18,$C$5:$C$204,"&lt;"&amp;$D18,$D$5:$D$204,"&gt;"&amp;$C18,$I$5:$I$204,'Parâmetros'!$D$5)+SUMIFS($H$5:$H$204,$B$5:$B$204,$B18,$E$5:$E$204,$E18,$C$5:$C$204,"&lt;"&amp;$D18,$D$5:$D$204,"&gt;"&amp;$C18,$I$5:$I$204,'Parâmetros'!$D$6)+SUMIFS($H$5:$H$204,$B$5:$B$204,$B18,$E$5:$E$204,$E18,$C$5:$C$204,"&lt;"&amp;$D18,$D$5:$D$204,"&gt;"&amp;$C18,$I$5:$I$204,'Parâmetros'!$D$7),"")))</f>
        <v/>
      </c>
      <c r="M18" s="22">
        <f>IF(COUNTA($A18:$E18,$G18:$I18)=0,"",IFERROR(IF(OR($A18="",$B18="",$C18="",$D18="",$E18="",$G18="",$H18="",$I18=""),"Conferir preenchimento",IF(OR($B18&lt;TODAY()-'Parâmetros'!$B$10,$B18&gt;TODAY()+'Parâmetros'!$B$7),"Conferir data",IF(OR($C18&lt;'Parâmetros'!$B$5,$D18&gt;'Parâmetros'!$B$6,$D18&lt;=$C18,($D18-$C18)*1440&lt;'Parâmetros'!$B$9),"Conferir horários",IF(AND($I18&lt;&gt;'Parâmetros'!$D$5,$I18&lt;&gt;'Parâmetros'!$D$6,$I18&lt;&gt;'Parâmetros'!$D$7,$I18&lt;&gt;'Parâmetros'!$D$8),"Conferir status",IF($I18='Parâmetros'!$D$8,"Cancelada",IF($F18="Código não cadastrado","Conferir equipamento",IF($K18&lt;&gt;'Parâmetros'!$F$5,"Conferir equipamento",IF(OR($H18&lt;=0,$H18&gt;'Parâmetros'!$B$8),"Conferir quantidade",IF($L18&gt;$J18,"Conflito de capacidade","Sem conflito"))))))))),"Conferir dados"))</f>
        <v/>
      </c>
      <c r="N18" s="12" t="n"/>
    </row>
    <row r="19" ht="21" customHeight="1">
      <c r="A19" s="12" t="n"/>
      <c r="B19" s="25" t="n"/>
      <c r="C19" s="26" t="n"/>
      <c r="D19" s="26" t="n"/>
      <c r="E19" s="12" t="n"/>
      <c r="F19" s="19">
        <f>IF($E19="","",IFERROR(VLOOKUP($E19,Equipamentos!$A$5:$E$104,2,FALSE),"Código não cadastrado"))</f>
        <v/>
      </c>
      <c r="G19" s="12" t="n"/>
      <c r="H19" s="13" t="n"/>
      <c r="I19" s="14" t="n"/>
      <c r="J19" s="15">
        <f>IF($E19="","",IFERROR(VLOOKUP($E19,Equipamentos!$A$5:$E$104,4,FALSE),""))</f>
        <v/>
      </c>
      <c r="K19" s="20">
        <f>IF($E19="","",IFERROR(VLOOKUP($E19,Equipamentos!$A$5:$E$104,5,FALSE),""))</f>
        <v/>
      </c>
      <c r="L19" s="15">
        <f>IF(OR($B19="",$C19="",$D19="",$E19="",$H19="",$I19=""),"",IF($I19='Parâmetros'!$D$8,"",IFERROR(SUMIFS($H$5:$H$204,$B$5:$B$204,$B19,$E$5:$E$204,$E19,$C$5:$C$204,"&lt;"&amp;$D19,$D$5:$D$204,"&gt;"&amp;$C19,$I$5:$I$204,'Parâmetros'!$D$5)+SUMIFS($H$5:$H$204,$B$5:$B$204,$B19,$E$5:$E$204,$E19,$C$5:$C$204,"&lt;"&amp;$D19,$D$5:$D$204,"&gt;"&amp;$C19,$I$5:$I$204,'Parâmetros'!$D$6)+SUMIFS($H$5:$H$204,$B$5:$B$204,$B19,$E$5:$E$204,$E19,$C$5:$C$204,"&lt;"&amp;$D19,$D$5:$D$204,"&gt;"&amp;$C19,$I$5:$I$204,'Parâmetros'!$D$7),"")))</f>
        <v/>
      </c>
      <c r="M19" s="20">
        <f>IF(COUNTA($A19:$E19,$G19:$I19)=0,"",IFERROR(IF(OR($A19="",$B19="",$C19="",$D19="",$E19="",$G19="",$H19="",$I19=""),"Conferir preenchimento",IF(OR($B19&lt;TODAY()-'Parâmetros'!$B$10,$B19&gt;TODAY()+'Parâmetros'!$B$7),"Conferir data",IF(OR($C19&lt;'Parâmetros'!$B$5,$D19&gt;'Parâmetros'!$B$6,$D19&lt;=$C19,($D19-$C19)*1440&lt;'Parâmetros'!$B$9),"Conferir horários",IF(AND($I19&lt;&gt;'Parâmetros'!$D$5,$I19&lt;&gt;'Parâmetros'!$D$6,$I19&lt;&gt;'Parâmetros'!$D$7,$I19&lt;&gt;'Parâmetros'!$D$8),"Conferir status",IF($I19='Parâmetros'!$D$8,"Cancelada",IF($F19="Código não cadastrado","Conferir equipamento",IF($K19&lt;&gt;'Parâmetros'!$F$5,"Conferir equipamento",IF(OR($H19&lt;=0,$H19&gt;'Parâmetros'!$B$8),"Conferir quantidade",IF($L19&gt;$J19,"Conflito de capacidade","Sem conflito"))))))))),"Conferir dados"))</f>
        <v/>
      </c>
      <c r="N19" s="12" t="n"/>
    </row>
    <row r="20" ht="21" customHeight="1">
      <c r="A20" s="12" t="n"/>
      <c r="B20" s="25" t="n"/>
      <c r="C20" s="26" t="n"/>
      <c r="D20" s="26" t="n"/>
      <c r="E20" s="12" t="n"/>
      <c r="F20" s="21">
        <f>IF($E20="","",IFERROR(VLOOKUP($E20,Equipamentos!$A$5:$E$104,2,FALSE),"Código não cadastrado"))</f>
        <v/>
      </c>
      <c r="G20" s="12" t="n"/>
      <c r="H20" s="13" t="n"/>
      <c r="I20" s="14" t="n"/>
      <c r="J20" s="16">
        <f>IF($E20="","",IFERROR(VLOOKUP($E20,Equipamentos!$A$5:$E$104,4,FALSE),""))</f>
        <v/>
      </c>
      <c r="K20" s="22">
        <f>IF($E20="","",IFERROR(VLOOKUP($E20,Equipamentos!$A$5:$E$104,5,FALSE),""))</f>
        <v/>
      </c>
      <c r="L20" s="16">
        <f>IF(OR($B20="",$C20="",$D20="",$E20="",$H20="",$I20=""),"",IF($I20='Parâmetros'!$D$8,"",IFERROR(SUMIFS($H$5:$H$204,$B$5:$B$204,$B20,$E$5:$E$204,$E20,$C$5:$C$204,"&lt;"&amp;$D20,$D$5:$D$204,"&gt;"&amp;$C20,$I$5:$I$204,'Parâmetros'!$D$5)+SUMIFS($H$5:$H$204,$B$5:$B$204,$B20,$E$5:$E$204,$E20,$C$5:$C$204,"&lt;"&amp;$D20,$D$5:$D$204,"&gt;"&amp;$C20,$I$5:$I$204,'Parâmetros'!$D$6)+SUMIFS($H$5:$H$204,$B$5:$B$204,$B20,$E$5:$E$204,$E20,$C$5:$C$204,"&lt;"&amp;$D20,$D$5:$D$204,"&gt;"&amp;$C20,$I$5:$I$204,'Parâmetros'!$D$7),"")))</f>
        <v/>
      </c>
      <c r="M20" s="22">
        <f>IF(COUNTA($A20:$E20,$G20:$I20)=0,"",IFERROR(IF(OR($A20="",$B20="",$C20="",$D20="",$E20="",$G20="",$H20="",$I20=""),"Conferir preenchimento",IF(OR($B20&lt;TODAY()-'Parâmetros'!$B$10,$B20&gt;TODAY()+'Parâmetros'!$B$7),"Conferir data",IF(OR($C20&lt;'Parâmetros'!$B$5,$D20&gt;'Parâmetros'!$B$6,$D20&lt;=$C20,($D20-$C20)*1440&lt;'Parâmetros'!$B$9),"Conferir horários",IF(AND($I20&lt;&gt;'Parâmetros'!$D$5,$I20&lt;&gt;'Parâmetros'!$D$6,$I20&lt;&gt;'Parâmetros'!$D$7,$I20&lt;&gt;'Parâmetros'!$D$8),"Conferir status",IF($I20='Parâmetros'!$D$8,"Cancelada",IF($F20="Código não cadastrado","Conferir equipamento",IF($K20&lt;&gt;'Parâmetros'!$F$5,"Conferir equipamento",IF(OR($H20&lt;=0,$H20&gt;'Parâmetros'!$B$8),"Conferir quantidade",IF($L20&gt;$J20,"Conflito de capacidade","Sem conflito"))))))))),"Conferir dados"))</f>
        <v/>
      </c>
      <c r="N20" s="12" t="n"/>
    </row>
    <row r="21" ht="21" customHeight="1">
      <c r="A21" s="12" t="n"/>
      <c r="B21" s="25" t="n"/>
      <c r="C21" s="26" t="n"/>
      <c r="D21" s="26" t="n"/>
      <c r="E21" s="12" t="n"/>
      <c r="F21" s="19">
        <f>IF($E21="","",IFERROR(VLOOKUP($E21,Equipamentos!$A$5:$E$104,2,FALSE),"Código não cadastrado"))</f>
        <v/>
      </c>
      <c r="G21" s="12" t="n"/>
      <c r="H21" s="13" t="n"/>
      <c r="I21" s="14" t="n"/>
      <c r="J21" s="15">
        <f>IF($E21="","",IFERROR(VLOOKUP($E21,Equipamentos!$A$5:$E$104,4,FALSE),""))</f>
        <v/>
      </c>
      <c r="K21" s="20">
        <f>IF($E21="","",IFERROR(VLOOKUP($E21,Equipamentos!$A$5:$E$104,5,FALSE),""))</f>
        <v/>
      </c>
      <c r="L21" s="15">
        <f>IF(OR($B21="",$C21="",$D21="",$E21="",$H21="",$I21=""),"",IF($I21='Parâmetros'!$D$8,"",IFERROR(SUMIFS($H$5:$H$204,$B$5:$B$204,$B21,$E$5:$E$204,$E21,$C$5:$C$204,"&lt;"&amp;$D21,$D$5:$D$204,"&gt;"&amp;$C21,$I$5:$I$204,'Parâmetros'!$D$5)+SUMIFS($H$5:$H$204,$B$5:$B$204,$B21,$E$5:$E$204,$E21,$C$5:$C$204,"&lt;"&amp;$D21,$D$5:$D$204,"&gt;"&amp;$C21,$I$5:$I$204,'Parâmetros'!$D$6)+SUMIFS($H$5:$H$204,$B$5:$B$204,$B21,$E$5:$E$204,$E21,$C$5:$C$204,"&lt;"&amp;$D21,$D$5:$D$204,"&gt;"&amp;$C21,$I$5:$I$204,'Parâmetros'!$D$7),"")))</f>
        <v/>
      </c>
      <c r="M21" s="20">
        <f>IF(COUNTA($A21:$E21,$G21:$I21)=0,"",IFERROR(IF(OR($A21="",$B21="",$C21="",$D21="",$E21="",$G21="",$H21="",$I21=""),"Conferir preenchimento",IF(OR($B21&lt;TODAY()-'Parâmetros'!$B$10,$B21&gt;TODAY()+'Parâmetros'!$B$7),"Conferir data",IF(OR($C21&lt;'Parâmetros'!$B$5,$D21&gt;'Parâmetros'!$B$6,$D21&lt;=$C21,($D21-$C21)*1440&lt;'Parâmetros'!$B$9),"Conferir horários",IF(AND($I21&lt;&gt;'Parâmetros'!$D$5,$I21&lt;&gt;'Parâmetros'!$D$6,$I21&lt;&gt;'Parâmetros'!$D$7,$I21&lt;&gt;'Parâmetros'!$D$8),"Conferir status",IF($I21='Parâmetros'!$D$8,"Cancelada",IF($F21="Código não cadastrado","Conferir equipamento",IF($K21&lt;&gt;'Parâmetros'!$F$5,"Conferir equipamento",IF(OR($H21&lt;=0,$H21&gt;'Parâmetros'!$B$8),"Conferir quantidade",IF($L21&gt;$J21,"Conflito de capacidade","Sem conflito"))))))))),"Conferir dados"))</f>
        <v/>
      </c>
      <c r="N21" s="12" t="n"/>
    </row>
    <row r="22" ht="21" customHeight="1">
      <c r="A22" s="12" t="n"/>
      <c r="B22" s="25" t="n"/>
      <c r="C22" s="26" t="n"/>
      <c r="D22" s="26" t="n"/>
      <c r="E22" s="12" t="n"/>
      <c r="F22" s="21">
        <f>IF($E22="","",IFERROR(VLOOKUP($E22,Equipamentos!$A$5:$E$104,2,FALSE),"Código não cadastrado"))</f>
        <v/>
      </c>
      <c r="G22" s="12" t="n"/>
      <c r="H22" s="13" t="n"/>
      <c r="I22" s="14" t="n"/>
      <c r="J22" s="16">
        <f>IF($E22="","",IFERROR(VLOOKUP($E22,Equipamentos!$A$5:$E$104,4,FALSE),""))</f>
        <v/>
      </c>
      <c r="K22" s="22">
        <f>IF($E22="","",IFERROR(VLOOKUP($E22,Equipamentos!$A$5:$E$104,5,FALSE),""))</f>
        <v/>
      </c>
      <c r="L22" s="16">
        <f>IF(OR($B22="",$C22="",$D22="",$E22="",$H22="",$I22=""),"",IF($I22='Parâmetros'!$D$8,"",IFERROR(SUMIFS($H$5:$H$204,$B$5:$B$204,$B22,$E$5:$E$204,$E22,$C$5:$C$204,"&lt;"&amp;$D22,$D$5:$D$204,"&gt;"&amp;$C22,$I$5:$I$204,'Parâmetros'!$D$5)+SUMIFS($H$5:$H$204,$B$5:$B$204,$B22,$E$5:$E$204,$E22,$C$5:$C$204,"&lt;"&amp;$D22,$D$5:$D$204,"&gt;"&amp;$C22,$I$5:$I$204,'Parâmetros'!$D$6)+SUMIFS($H$5:$H$204,$B$5:$B$204,$B22,$E$5:$E$204,$E22,$C$5:$C$204,"&lt;"&amp;$D22,$D$5:$D$204,"&gt;"&amp;$C22,$I$5:$I$204,'Parâmetros'!$D$7),"")))</f>
        <v/>
      </c>
      <c r="M22" s="22">
        <f>IF(COUNTA($A22:$E22,$G22:$I22)=0,"",IFERROR(IF(OR($A22="",$B22="",$C22="",$D22="",$E22="",$G22="",$H22="",$I22=""),"Conferir preenchimento",IF(OR($B22&lt;TODAY()-'Parâmetros'!$B$10,$B22&gt;TODAY()+'Parâmetros'!$B$7),"Conferir data",IF(OR($C22&lt;'Parâmetros'!$B$5,$D22&gt;'Parâmetros'!$B$6,$D22&lt;=$C22,($D22-$C22)*1440&lt;'Parâmetros'!$B$9),"Conferir horários",IF(AND($I22&lt;&gt;'Parâmetros'!$D$5,$I22&lt;&gt;'Parâmetros'!$D$6,$I22&lt;&gt;'Parâmetros'!$D$7,$I22&lt;&gt;'Parâmetros'!$D$8),"Conferir status",IF($I22='Parâmetros'!$D$8,"Cancelada",IF($F22="Código não cadastrado","Conferir equipamento",IF($K22&lt;&gt;'Parâmetros'!$F$5,"Conferir equipamento",IF(OR($H22&lt;=0,$H22&gt;'Parâmetros'!$B$8),"Conferir quantidade",IF($L22&gt;$J22,"Conflito de capacidade","Sem conflito"))))))))),"Conferir dados"))</f>
        <v/>
      </c>
      <c r="N22" s="12" t="n"/>
    </row>
    <row r="23" ht="21" customHeight="1">
      <c r="A23" s="12" t="n"/>
      <c r="B23" s="25" t="n"/>
      <c r="C23" s="26" t="n"/>
      <c r="D23" s="26" t="n"/>
      <c r="E23" s="12" t="n"/>
      <c r="F23" s="19">
        <f>IF($E23="","",IFERROR(VLOOKUP($E23,Equipamentos!$A$5:$E$104,2,FALSE),"Código não cadastrado"))</f>
        <v/>
      </c>
      <c r="G23" s="12" t="n"/>
      <c r="H23" s="13" t="n"/>
      <c r="I23" s="14" t="n"/>
      <c r="J23" s="15">
        <f>IF($E23="","",IFERROR(VLOOKUP($E23,Equipamentos!$A$5:$E$104,4,FALSE),""))</f>
        <v/>
      </c>
      <c r="K23" s="20">
        <f>IF($E23="","",IFERROR(VLOOKUP($E23,Equipamentos!$A$5:$E$104,5,FALSE),""))</f>
        <v/>
      </c>
      <c r="L23" s="15">
        <f>IF(OR($B23="",$C23="",$D23="",$E23="",$H23="",$I23=""),"",IF($I23='Parâmetros'!$D$8,"",IFERROR(SUMIFS($H$5:$H$204,$B$5:$B$204,$B23,$E$5:$E$204,$E23,$C$5:$C$204,"&lt;"&amp;$D23,$D$5:$D$204,"&gt;"&amp;$C23,$I$5:$I$204,'Parâmetros'!$D$5)+SUMIFS($H$5:$H$204,$B$5:$B$204,$B23,$E$5:$E$204,$E23,$C$5:$C$204,"&lt;"&amp;$D23,$D$5:$D$204,"&gt;"&amp;$C23,$I$5:$I$204,'Parâmetros'!$D$6)+SUMIFS($H$5:$H$204,$B$5:$B$204,$B23,$E$5:$E$204,$E23,$C$5:$C$204,"&lt;"&amp;$D23,$D$5:$D$204,"&gt;"&amp;$C23,$I$5:$I$204,'Parâmetros'!$D$7),"")))</f>
        <v/>
      </c>
      <c r="M23" s="20">
        <f>IF(COUNTA($A23:$E23,$G23:$I23)=0,"",IFERROR(IF(OR($A23="",$B23="",$C23="",$D23="",$E23="",$G23="",$H23="",$I23=""),"Conferir preenchimento",IF(OR($B23&lt;TODAY()-'Parâmetros'!$B$10,$B23&gt;TODAY()+'Parâmetros'!$B$7),"Conferir data",IF(OR($C23&lt;'Parâmetros'!$B$5,$D23&gt;'Parâmetros'!$B$6,$D23&lt;=$C23,($D23-$C23)*1440&lt;'Parâmetros'!$B$9),"Conferir horários",IF(AND($I23&lt;&gt;'Parâmetros'!$D$5,$I23&lt;&gt;'Parâmetros'!$D$6,$I23&lt;&gt;'Parâmetros'!$D$7,$I23&lt;&gt;'Parâmetros'!$D$8),"Conferir status",IF($I23='Parâmetros'!$D$8,"Cancelada",IF($F23="Código não cadastrado","Conferir equipamento",IF($K23&lt;&gt;'Parâmetros'!$F$5,"Conferir equipamento",IF(OR($H23&lt;=0,$H23&gt;'Parâmetros'!$B$8),"Conferir quantidade",IF($L23&gt;$J23,"Conflito de capacidade","Sem conflito"))))))))),"Conferir dados"))</f>
        <v/>
      </c>
      <c r="N23" s="12" t="n"/>
    </row>
    <row r="24" ht="21" customHeight="1">
      <c r="A24" s="12" t="n"/>
      <c r="B24" s="25" t="n"/>
      <c r="C24" s="26" t="n"/>
      <c r="D24" s="26" t="n"/>
      <c r="E24" s="12" t="n"/>
      <c r="F24" s="21">
        <f>IF($E24="","",IFERROR(VLOOKUP($E24,Equipamentos!$A$5:$E$104,2,FALSE),"Código não cadastrado"))</f>
        <v/>
      </c>
      <c r="G24" s="12" t="n"/>
      <c r="H24" s="13" t="n"/>
      <c r="I24" s="14" t="n"/>
      <c r="J24" s="16">
        <f>IF($E24="","",IFERROR(VLOOKUP($E24,Equipamentos!$A$5:$E$104,4,FALSE),""))</f>
        <v/>
      </c>
      <c r="K24" s="22">
        <f>IF($E24="","",IFERROR(VLOOKUP($E24,Equipamentos!$A$5:$E$104,5,FALSE),""))</f>
        <v/>
      </c>
      <c r="L24" s="16">
        <f>IF(OR($B24="",$C24="",$D24="",$E24="",$H24="",$I24=""),"",IF($I24='Parâmetros'!$D$8,"",IFERROR(SUMIFS($H$5:$H$204,$B$5:$B$204,$B24,$E$5:$E$204,$E24,$C$5:$C$204,"&lt;"&amp;$D24,$D$5:$D$204,"&gt;"&amp;$C24,$I$5:$I$204,'Parâmetros'!$D$5)+SUMIFS($H$5:$H$204,$B$5:$B$204,$B24,$E$5:$E$204,$E24,$C$5:$C$204,"&lt;"&amp;$D24,$D$5:$D$204,"&gt;"&amp;$C24,$I$5:$I$204,'Parâmetros'!$D$6)+SUMIFS($H$5:$H$204,$B$5:$B$204,$B24,$E$5:$E$204,$E24,$C$5:$C$204,"&lt;"&amp;$D24,$D$5:$D$204,"&gt;"&amp;$C24,$I$5:$I$204,'Parâmetros'!$D$7),"")))</f>
        <v/>
      </c>
      <c r="M24" s="22">
        <f>IF(COUNTA($A24:$E24,$G24:$I24)=0,"",IFERROR(IF(OR($A24="",$B24="",$C24="",$D24="",$E24="",$G24="",$H24="",$I24=""),"Conferir preenchimento",IF(OR($B24&lt;TODAY()-'Parâmetros'!$B$10,$B24&gt;TODAY()+'Parâmetros'!$B$7),"Conferir data",IF(OR($C24&lt;'Parâmetros'!$B$5,$D24&gt;'Parâmetros'!$B$6,$D24&lt;=$C24,($D24-$C24)*1440&lt;'Parâmetros'!$B$9),"Conferir horários",IF(AND($I24&lt;&gt;'Parâmetros'!$D$5,$I24&lt;&gt;'Parâmetros'!$D$6,$I24&lt;&gt;'Parâmetros'!$D$7,$I24&lt;&gt;'Parâmetros'!$D$8),"Conferir status",IF($I24='Parâmetros'!$D$8,"Cancelada",IF($F24="Código não cadastrado","Conferir equipamento",IF($K24&lt;&gt;'Parâmetros'!$F$5,"Conferir equipamento",IF(OR($H24&lt;=0,$H24&gt;'Parâmetros'!$B$8),"Conferir quantidade",IF($L24&gt;$J24,"Conflito de capacidade","Sem conflito"))))))))),"Conferir dados"))</f>
        <v/>
      </c>
      <c r="N24" s="12" t="n"/>
    </row>
    <row r="25" ht="21" customHeight="1">
      <c r="A25" s="12" t="n"/>
      <c r="B25" s="25" t="n"/>
      <c r="C25" s="26" t="n"/>
      <c r="D25" s="26" t="n"/>
      <c r="E25" s="12" t="n"/>
      <c r="F25" s="19">
        <f>IF($E25="","",IFERROR(VLOOKUP($E25,Equipamentos!$A$5:$E$104,2,FALSE),"Código não cadastrado"))</f>
        <v/>
      </c>
      <c r="G25" s="12" t="n"/>
      <c r="H25" s="13" t="n"/>
      <c r="I25" s="14" t="n"/>
      <c r="J25" s="15">
        <f>IF($E25="","",IFERROR(VLOOKUP($E25,Equipamentos!$A$5:$E$104,4,FALSE),""))</f>
        <v/>
      </c>
      <c r="K25" s="20">
        <f>IF($E25="","",IFERROR(VLOOKUP($E25,Equipamentos!$A$5:$E$104,5,FALSE),""))</f>
        <v/>
      </c>
      <c r="L25" s="15">
        <f>IF(OR($B25="",$C25="",$D25="",$E25="",$H25="",$I25=""),"",IF($I25='Parâmetros'!$D$8,"",IFERROR(SUMIFS($H$5:$H$204,$B$5:$B$204,$B25,$E$5:$E$204,$E25,$C$5:$C$204,"&lt;"&amp;$D25,$D$5:$D$204,"&gt;"&amp;$C25,$I$5:$I$204,'Parâmetros'!$D$5)+SUMIFS($H$5:$H$204,$B$5:$B$204,$B25,$E$5:$E$204,$E25,$C$5:$C$204,"&lt;"&amp;$D25,$D$5:$D$204,"&gt;"&amp;$C25,$I$5:$I$204,'Parâmetros'!$D$6)+SUMIFS($H$5:$H$204,$B$5:$B$204,$B25,$E$5:$E$204,$E25,$C$5:$C$204,"&lt;"&amp;$D25,$D$5:$D$204,"&gt;"&amp;$C25,$I$5:$I$204,'Parâmetros'!$D$7),"")))</f>
        <v/>
      </c>
      <c r="M25" s="20">
        <f>IF(COUNTA($A25:$E25,$G25:$I25)=0,"",IFERROR(IF(OR($A25="",$B25="",$C25="",$D25="",$E25="",$G25="",$H25="",$I25=""),"Conferir preenchimento",IF(OR($B25&lt;TODAY()-'Parâmetros'!$B$10,$B25&gt;TODAY()+'Parâmetros'!$B$7),"Conferir data",IF(OR($C25&lt;'Parâmetros'!$B$5,$D25&gt;'Parâmetros'!$B$6,$D25&lt;=$C25,($D25-$C25)*1440&lt;'Parâmetros'!$B$9),"Conferir horários",IF(AND($I25&lt;&gt;'Parâmetros'!$D$5,$I25&lt;&gt;'Parâmetros'!$D$6,$I25&lt;&gt;'Parâmetros'!$D$7,$I25&lt;&gt;'Parâmetros'!$D$8),"Conferir status",IF($I25='Parâmetros'!$D$8,"Cancelada",IF($F25="Código não cadastrado","Conferir equipamento",IF($K25&lt;&gt;'Parâmetros'!$F$5,"Conferir equipamento",IF(OR($H25&lt;=0,$H25&gt;'Parâmetros'!$B$8),"Conferir quantidade",IF($L25&gt;$J25,"Conflito de capacidade","Sem conflito"))))))))),"Conferir dados"))</f>
        <v/>
      </c>
      <c r="N25" s="12" t="n"/>
    </row>
    <row r="26" ht="21" customHeight="1">
      <c r="A26" s="12" t="n"/>
      <c r="B26" s="25" t="n"/>
      <c r="C26" s="26" t="n"/>
      <c r="D26" s="26" t="n"/>
      <c r="E26" s="12" t="n"/>
      <c r="F26" s="21">
        <f>IF($E26="","",IFERROR(VLOOKUP($E26,Equipamentos!$A$5:$E$104,2,FALSE),"Código não cadastrado"))</f>
        <v/>
      </c>
      <c r="G26" s="12" t="n"/>
      <c r="H26" s="13" t="n"/>
      <c r="I26" s="14" t="n"/>
      <c r="J26" s="16">
        <f>IF($E26="","",IFERROR(VLOOKUP($E26,Equipamentos!$A$5:$E$104,4,FALSE),""))</f>
        <v/>
      </c>
      <c r="K26" s="22">
        <f>IF($E26="","",IFERROR(VLOOKUP($E26,Equipamentos!$A$5:$E$104,5,FALSE),""))</f>
        <v/>
      </c>
      <c r="L26" s="16">
        <f>IF(OR($B26="",$C26="",$D26="",$E26="",$H26="",$I26=""),"",IF($I26='Parâmetros'!$D$8,"",IFERROR(SUMIFS($H$5:$H$204,$B$5:$B$204,$B26,$E$5:$E$204,$E26,$C$5:$C$204,"&lt;"&amp;$D26,$D$5:$D$204,"&gt;"&amp;$C26,$I$5:$I$204,'Parâmetros'!$D$5)+SUMIFS($H$5:$H$204,$B$5:$B$204,$B26,$E$5:$E$204,$E26,$C$5:$C$204,"&lt;"&amp;$D26,$D$5:$D$204,"&gt;"&amp;$C26,$I$5:$I$204,'Parâmetros'!$D$6)+SUMIFS($H$5:$H$204,$B$5:$B$204,$B26,$E$5:$E$204,$E26,$C$5:$C$204,"&lt;"&amp;$D26,$D$5:$D$204,"&gt;"&amp;$C26,$I$5:$I$204,'Parâmetros'!$D$7),"")))</f>
        <v/>
      </c>
      <c r="M26" s="22">
        <f>IF(COUNTA($A26:$E26,$G26:$I26)=0,"",IFERROR(IF(OR($A26="",$B26="",$C26="",$D26="",$E26="",$G26="",$H26="",$I26=""),"Conferir preenchimento",IF(OR($B26&lt;TODAY()-'Parâmetros'!$B$10,$B26&gt;TODAY()+'Parâmetros'!$B$7),"Conferir data",IF(OR($C26&lt;'Parâmetros'!$B$5,$D26&gt;'Parâmetros'!$B$6,$D26&lt;=$C26,($D26-$C26)*1440&lt;'Parâmetros'!$B$9),"Conferir horários",IF(AND($I26&lt;&gt;'Parâmetros'!$D$5,$I26&lt;&gt;'Parâmetros'!$D$6,$I26&lt;&gt;'Parâmetros'!$D$7,$I26&lt;&gt;'Parâmetros'!$D$8),"Conferir status",IF($I26='Parâmetros'!$D$8,"Cancelada",IF($F26="Código não cadastrado","Conferir equipamento",IF($K26&lt;&gt;'Parâmetros'!$F$5,"Conferir equipamento",IF(OR($H26&lt;=0,$H26&gt;'Parâmetros'!$B$8),"Conferir quantidade",IF($L26&gt;$J26,"Conflito de capacidade","Sem conflito"))))))))),"Conferir dados"))</f>
        <v/>
      </c>
      <c r="N26" s="12" t="n"/>
    </row>
    <row r="27" ht="21" customHeight="1">
      <c r="A27" s="12" t="n"/>
      <c r="B27" s="25" t="n"/>
      <c r="C27" s="26" t="n"/>
      <c r="D27" s="26" t="n"/>
      <c r="E27" s="12" t="n"/>
      <c r="F27" s="19">
        <f>IF($E27="","",IFERROR(VLOOKUP($E27,Equipamentos!$A$5:$E$104,2,FALSE),"Código não cadastrado"))</f>
        <v/>
      </c>
      <c r="G27" s="12" t="n"/>
      <c r="H27" s="13" t="n"/>
      <c r="I27" s="14" t="n"/>
      <c r="J27" s="15">
        <f>IF($E27="","",IFERROR(VLOOKUP($E27,Equipamentos!$A$5:$E$104,4,FALSE),""))</f>
        <v/>
      </c>
      <c r="K27" s="20">
        <f>IF($E27="","",IFERROR(VLOOKUP($E27,Equipamentos!$A$5:$E$104,5,FALSE),""))</f>
        <v/>
      </c>
      <c r="L27" s="15">
        <f>IF(OR($B27="",$C27="",$D27="",$E27="",$H27="",$I27=""),"",IF($I27='Parâmetros'!$D$8,"",IFERROR(SUMIFS($H$5:$H$204,$B$5:$B$204,$B27,$E$5:$E$204,$E27,$C$5:$C$204,"&lt;"&amp;$D27,$D$5:$D$204,"&gt;"&amp;$C27,$I$5:$I$204,'Parâmetros'!$D$5)+SUMIFS($H$5:$H$204,$B$5:$B$204,$B27,$E$5:$E$204,$E27,$C$5:$C$204,"&lt;"&amp;$D27,$D$5:$D$204,"&gt;"&amp;$C27,$I$5:$I$204,'Parâmetros'!$D$6)+SUMIFS($H$5:$H$204,$B$5:$B$204,$B27,$E$5:$E$204,$E27,$C$5:$C$204,"&lt;"&amp;$D27,$D$5:$D$204,"&gt;"&amp;$C27,$I$5:$I$204,'Parâmetros'!$D$7),"")))</f>
        <v/>
      </c>
      <c r="M27" s="20">
        <f>IF(COUNTA($A27:$E27,$G27:$I27)=0,"",IFERROR(IF(OR($A27="",$B27="",$C27="",$D27="",$E27="",$G27="",$H27="",$I27=""),"Conferir preenchimento",IF(OR($B27&lt;TODAY()-'Parâmetros'!$B$10,$B27&gt;TODAY()+'Parâmetros'!$B$7),"Conferir data",IF(OR($C27&lt;'Parâmetros'!$B$5,$D27&gt;'Parâmetros'!$B$6,$D27&lt;=$C27,($D27-$C27)*1440&lt;'Parâmetros'!$B$9),"Conferir horários",IF(AND($I27&lt;&gt;'Parâmetros'!$D$5,$I27&lt;&gt;'Parâmetros'!$D$6,$I27&lt;&gt;'Parâmetros'!$D$7,$I27&lt;&gt;'Parâmetros'!$D$8),"Conferir status",IF($I27='Parâmetros'!$D$8,"Cancelada",IF($F27="Código não cadastrado","Conferir equipamento",IF($K27&lt;&gt;'Parâmetros'!$F$5,"Conferir equipamento",IF(OR($H27&lt;=0,$H27&gt;'Parâmetros'!$B$8),"Conferir quantidade",IF($L27&gt;$J27,"Conflito de capacidade","Sem conflito"))))))))),"Conferir dados"))</f>
        <v/>
      </c>
      <c r="N27" s="12" t="n"/>
    </row>
    <row r="28" ht="21" customHeight="1">
      <c r="A28" s="12" t="n"/>
      <c r="B28" s="25" t="n"/>
      <c r="C28" s="26" t="n"/>
      <c r="D28" s="26" t="n"/>
      <c r="E28" s="12" t="n"/>
      <c r="F28" s="21">
        <f>IF($E28="","",IFERROR(VLOOKUP($E28,Equipamentos!$A$5:$E$104,2,FALSE),"Código não cadastrado"))</f>
        <v/>
      </c>
      <c r="G28" s="12" t="n"/>
      <c r="H28" s="13" t="n"/>
      <c r="I28" s="14" t="n"/>
      <c r="J28" s="16">
        <f>IF($E28="","",IFERROR(VLOOKUP($E28,Equipamentos!$A$5:$E$104,4,FALSE),""))</f>
        <v/>
      </c>
      <c r="K28" s="22">
        <f>IF($E28="","",IFERROR(VLOOKUP($E28,Equipamentos!$A$5:$E$104,5,FALSE),""))</f>
        <v/>
      </c>
      <c r="L28" s="16">
        <f>IF(OR($B28="",$C28="",$D28="",$E28="",$H28="",$I28=""),"",IF($I28='Parâmetros'!$D$8,"",IFERROR(SUMIFS($H$5:$H$204,$B$5:$B$204,$B28,$E$5:$E$204,$E28,$C$5:$C$204,"&lt;"&amp;$D28,$D$5:$D$204,"&gt;"&amp;$C28,$I$5:$I$204,'Parâmetros'!$D$5)+SUMIFS($H$5:$H$204,$B$5:$B$204,$B28,$E$5:$E$204,$E28,$C$5:$C$204,"&lt;"&amp;$D28,$D$5:$D$204,"&gt;"&amp;$C28,$I$5:$I$204,'Parâmetros'!$D$6)+SUMIFS($H$5:$H$204,$B$5:$B$204,$B28,$E$5:$E$204,$E28,$C$5:$C$204,"&lt;"&amp;$D28,$D$5:$D$204,"&gt;"&amp;$C28,$I$5:$I$204,'Parâmetros'!$D$7),"")))</f>
        <v/>
      </c>
      <c r="M28" s="22">
        <f>IF(COUNTA($A28:$E28,$G28:$I28)=0,"",IFERROR(IF(OR($A28="",$B28="",$C28="",$D28="",$E28="",$G28="",$H28="",$I28=""),"Conferir preenchimento",IF(OR($B28&lt;TODAY()-'Parâmetros'!$B$10,$B28&gt;TODAY()+'Parâmetros'!$B$7),"Conferir data",IF(OR($C28&lt;'Parâmetros'!$B$5,$D28&gt;'Parâmetros'!$B$6,$D28&lt;=$C28,($D28-$C28)*1440&lt;'Parâmetros'!$B$9),"Conferir horários",IF(AND($I28&lt;&gt;'Parâmetros'!$D$5,$I28&lt;&gt;'Parâmetros'!$D$6,$I28&lt;&gt;'Parâmetros'!$D$7,$I28&lt;&gt;'Parâmetros'!$D$8),"Conferir status",IF($I28='Parâmetros'!$D$8,"Cancelada",IF($F28="Código não cadastrado","Conferir equipamento",IF($K28&lt;&gt;'Parâmetros'!$F$5,"Conferir equipamento",IF(OR($H28&lt;=0,$H28&gt;'Parâmetros'!$B$8),"Conferir quantidade",IF($L28&gt;$J28,"Conflito de capacidade","Sem conflito"))))))))),"Conferir dados"))</f>
        <v/>
      </c>
      <c r="N28" s="12" t="n"/>
    </row>
    <row r="29" ht="21" customHeight="1">
      <c r="A29" s="12" t="n"/>
      <c r="B29" s="25" t="n"/>
      <c r="C29" s="26" t="n"/>
      <c r="D29" s="26" t="n"/>
      <c r="E29" s="12" t="n"/>
      <c r="F29" s="19">
        <f>IF($E29="","",IFERROR(VLOOKUP($E29,Equipamentos!$A$5:$E$104,2,FALSE),"Código não cadastrado"))</f>
        <v/>
      </c>
      <c r="G29" s="12" t="n"/>
      <c r="H29" s="13" t="n"/>
      <c r="I29" s="14" t="n"/>
      <c r="J29" s="15">
        <f>IF($E29="","",IFERROR(VLOOKUP($E29,Equipamentos!$A$5:$E$104,4,FALSE),""))</f>
        <v/>
      </c>
      <c r="K29" s="20">
        <f>IF($E29="","",IFERROR(VLOOKUP($E29,Equipamentos!$A$5:$E$104,5,FALSE),""))</f>
        <v/>
      </c>
      <c r="L29" s="15">
        <f>IF(OR($B29="",$C29="",$D29="",$E29="",$H29="",$I29=""),"",IF($I29='Parâmetros'!$D$8,"",IFERROR(SUMIFS($H$5:$H$204,$B$5:$B$204,$B29,$E$5:$E$204,$E29,$C$5:$C$204,"&lt;"&amp;$D29,$D$5:$D$204,"&gt;"&amp;$C29,$I$5:$I$204,'Parâmetros'!$D$5)+SUMIFS($H$5:$H$204,$B$5:$B$204,$B29,$E$5:$E$204,$E29,$C$5:$C$204,"&lt;"&amp;$D29,$D$5:$D$204,"&gt;"&amp;$C29,$I$5:$I$204,'Parâmetros'!$D$6)+SUMIFS($H$5:$H$204,$B$5:$B$204,$B29,$E$5:$E$204,$E29,$C$5:$C$204,"&lt;"&amp;$D29,$D$5:$D$204,"&gt;"&amp;$C29,$I$5:$I$204,'Parâmetros'!$D$7),"")))</f>
        <v/>
      </c>
      <c r="M29" s="20">
        <f>IF(COUNTA($A29:$E29,$G29:$I29)=0,"",IFERROR(IF(OR($A29="",$B29="",$C29="",$D29="",$E29="",$G29="",$H29="",$I29=""),"Conferir preenchimento",IF(OR($B29&lt;TODAY()-'Parâmetros'!$B$10,$B29&gt;TODAY()+'Parâmetros'!$B$7),"Conferir data",IF(OR($C29&lt;'Parâmetros'!$B$5,$D29&gt;'Parâmetros'!$B$6,$D29&lt;=$C29,($D29-$C29)*1440&lt;'Parâmetros'!$B$9),"Conferir horários",IF(AND($I29&lt;&gt;'Parâmetros'!$D$5,$I29&lt;&gt;'Parâmetros'!$D$6,$I29&lt;&gt;'Parâmetros'!$D$7,$I29&lt;&gt;'Parâmetros'!$D$8),"Conferir status",IF($I29='Parâmetros'!$D$8,"Cancelada",IF($F29="Código não cadastrado","Conferir equipamento",IF($K29&lt;&gt;'Parâmetros'!$F$5,"Conferir equipamento",IF(OR($H29&lt;=0,$H29&gt;'Parâmetros'!$B$8),"Conferir quantidade",IF($L29&gt;$J29,"Conflito de capacidade","Sem conflito"))))))))),"Conferir dados"))</f>
        <v/>
      </c>
      <c r="N29" s="12" t="n"/>
    </row>
    <row r="30" ht="21" customHeight="1">
      <c r="A30" s="12" t="n"/>
      <c r="B30" s="25" t="n"/>
      <c r="C30" s="26" t="n"/>
      <c r="D30" s="26" t="n"/>
      <c r="E30" s="12" t="n"/>
      <c r="F30" s="21">
        <f>IF($E30="","",IFERROR(VLOOKUP($E30,Equipamentos!$A$5:$E$104,2,FALSE),"Código não cadastrado"))</f>
        <v/>
      </c>
      <c r="G30" s="12" t="n"/>
      <c r="H30" s="13" t="n"/>
      <c r="I30" s="14" t="n"/>
      <c r="J30" s="16">
        <f>IF($E30="","",IFERROR(VLOOKUP($E30,Equipamentos!$A$5:$E$104,4,FALSE),""))</f>
        <v/>
      </c>
      <c r="K30" s="22">
        <f>IF($E30="","",IFERROR(VLOOKUP($E30,Equipamentos!$A$5:$E$104,5,FALSE),""))</f>
        <v/>
      </c>
      <c r="L30" s="16">
        <f>IF(OR($B30="",$C30="",$D30="",$E30="",$H30="",$I30=""),"",IF($I30='Parâmetros'!$D$8,"",IFERROR(SUMIFS($H$5:$H$204,$B$5:$B$204,$B30,$E$5:$E$204,$E30,$C$5:$C$204,"&lt;"&amp;$D30,$D$5:$D$204,"&gt;"&amp;$C30,$I$5:$I$204,'Parâmetros'!$D$5)+SUMIFS($H$5:$H$204,$B$5:$B$204,$B30,$E$5:$E$204,$E30,$C$5:$C$204,"&lt;"&amp;$D30,$D$5:$D$204,"&gt;"&amp;$C30,$I$5:$I$204,'Parâmetros'!$D$6)+SUMIFS($H$5:$H$204,$B$5:$B$204,$B30,$E$5:$E$204,$E30,$C$5:$C$204,"&lt;"&amp;$D30,$D$5:$D$204,"&gt;"&amp;$C30,$I$5:$I$204,'Parâmetros'!$D$7),"")))</f>
        <v/>
      </c>
      <c r="M30" s="22">
        <f>IF(COUNTA($A30:$E30,$G30:$I30)=0,"",IFERROR(IF(OR($A30="",$B30="",$C30="",$D30="",$E30="",$G30="",$H30="",$I30=""),"Conferir preenchimento",IF(OR($B30&lt;TODAY()-'Parâmetros'!$B$10,$B30&gt;TODAY()+'Parâmetros'!$B$7),"Conferir data",IF(OR($C30&lt;'Parâmetros'!$B$5,$D30&gt;'Parâmetros'!$B$6,$D30&lt;=$C30,($D30-$C30)*1440&lt;'Parâmetros'!$B$9),"Conferir horários",IF(AND($I30&lt;&gt;'Parâmetros'!$D$5,$I30&lt;&gt;'Parâmetros'!$D$6,$I30&lt;&gt;'Parâmetros'!$D$7,$I30&lt;&gt;'Parâmetros'!$D$8),"Conferir status",IF($I30='Parâmetros'!$D$8,"Cancelada",IF($F30="Código não cadastrado","Conferir equipamento",IF($K30&lt;&gt;'Parâmetros'!$F$5,"Conferir equipamento",IF(OR($H30&lt;=0,$H30&gt;'Parâmetros'!$B$8),"Conferir quantidade",IF($L30&gt;$J30,"Conflito de capacidade","Sem conflito"))))))))),"Conferir dados"))</f>
        <v/>
      </c>
      <c r="N30" s="12" t="n"/>
    </row>
    <row r="31" ht="21" customHeight="1">
      <c r="A31" s="12" t="n"/>
      <c r="B31" s="25" t="n"/>
      <c r="C31" s="26" t="n"/>
      <c r="D31" s="26" t="n"/>
      <c r="E31" s="12" t="n"/>
      <c r="F31" s="19">
        <f>IF($E31="","",IFERROR(VLOOKUP($E31,Equipamentos!$A$5:$E$104,2,FALSE),"Código não cadastrado"))</f>
        <v/>
      </c>
      <c r="G31" s="12" t="n"/>
      <c r="H31" s="13" t="n"/>
      <c r="I31" s="14" t="n"/>
      <c r="J31" s="15">
        <f>IF($E31="","",IFERROR(VLOOKUP($E31,Equipamentos!$A$5:$E$104,4,FALSE),""))</f>
        <v/>
      </c>
      <c r="K31" s="20">
        <f>IF($E31="","",IFERROR(VLOOKUP($E31,Equipamentos!$A$5:$E$104,5,FALSE),""))</f>
        <v/>
      </c>
      <c r="L31" s="15">
        <f>IF(OR($B31="",$C31="",$D31="",$E31="",$H31="",$I31=""),"",IF($I31='Parâmetros'!$D$8,"",IFERROR(SUMIFS($H$5:$H$204,$B$5:$B$204,$B31,$E$5:$E$204,$E31,$C$5:$C$204,"&lt;"&amp;$D31,$D$5:$D$204,"&gt;"&amp;$C31,$I$5:$I$204,'Parâmetros'!$D$5)+SUMIFS($H$5:$H$204,$B$5:$B$204,$B31,$E$5:$E$204,$E31,$C$5:$C$204,"&lt;"&amp;$D31,$D$5:$D$204,"&gt;"&amp;$C31,$I$5:$I$204,'Parâmetros'!$D$6)+SUMIFS($H$5:$H$204,$B$5:$B$204,$B31,$E$5:$E$204,$E31,$C$5:$C$204,"&lt;"&amp;$D31,$D$5:$D$204,"&gt;"&amp;$C31,$I$5:$I$204,'Parâmetros'!$D$7),"")))</f>
        <v/>
      </c>
      <c r="M31" s="20">
        <f>IF(COUNTA($A31:$E31,$G31:$I31)=0,"",IFERROR(IF(OR($A31="",$B31="",$C31="",$D31="",$E31="",$G31="",$H31="",$I31=""),"Conferir preenchimento",IF(OR($B31&lt;TODAY()-'Parâmetros'!$B$10,$B31&gt;TODAY()+'Parâmetros'!$B$7),"Conferir data",IF(OR($C31&lt;'Parâmetros'!$B$5,$D31&gt;'Parâmetros'!$B$6,$D31&lt;=$C31,($D31-$C31)*1440&lt;'Parâmetros'!$B$9),"Conferir horários",IF(AND($I31&lt;&gt;'Parâmetros'!$D$5,$I31&lt;&gt;'Parâmetros'!$D$6,$I31&lt;&gt;'Parâmetros'!$D$7,$I31&lt;&gt;'Parâmetros'!$D$8),"Conferir status",IF($I31='Parâmetros'!$D$8,"Cancelada",IF($F31="Código não cadastrado","Conferir equipamento",IF($K31&lt;&gt;'Parâmetros'!$F$5,"Conferir equipamento",IF(OR($H31&lt;=0,$H31&gt;'Parâmetros'!$B$8),"Conferir quantidade",IF($L31&gt;$J31,"Conflito de capacidade","Sem conflito"))))))))),"Conferir dados"))</f>
        <v/>
      </c>
      <c r="N31" s="12" t="n"/>
    </row>
    <row r="32" ht="21" customHeight="1">
      <c r="A32" s="12" t="n"/>
      <c r="B32" s="25" t="n"/>
      <c r="C32" s="26" t="n"/>
      <c r="D32" s="26" t="n"/>
      <c r="E32" s="12" t="n"/>
      <c r="F32" s="21">
        <f>IF($E32="","",IFERROR(VLOOKUP($E32,Equipamentos!$A$5:$E$104,2,FALSE),"Código não cadastrado"))</f>
        <v/>
      </c>
      <c r="G32" s="12" t="n"/>
      <c r="H32" s="13" t="n"/>
      <c r="I32" s="14" t="n"/>
      <c r="J32" s="16">
        <f>IF($E32="","",IFERROR(VLOOKUP($E32,Equipamentos!$A$5:$E$104,4,FALSE),""))</f>
        <v/>
      </c>
      <c r="K32" s="22">
        <f>IF($E32="","",IFERROR(VLOOKUP($E32,Equipamentos!$A$5:$E$104,5,FALSE),""))</f>
        <v/>
      </c>
      <c r="L32" s="16">
        <f>IF(OR($B32="",$C32="",$D32="",$E32="",$H32="",$I32=""),"",IF($I32='Parâmetros'!$D$8,"",IFERROR(SUMIFS($H$5:$H$204,$B$5:$B$204,$B32,$E$5:$E$204,$E32,$C$5:$C$204,"&lt;"&amp;$D32,$D$5:$D$204,"&gt;"&amp;$C32,$I$5:$I$204,'Parâmetros'!$D$5)+SUMIFS($H$5:$H$204,$B$5:$B$204,$B32,$E$5:$E$204,$E32,$C$5:$C$204,"&lt;"&amp;$D32,$D$5:$D$204,"&gt;"&amp;$C32,$I$5:$I$204,'Parâmetros'!$D$6)+SUMIFS($H$5:$H$204,$B$5:$B$204,$B32,$E$5:$E$204,$E32,$C$5:$C$204,"&lt;"&amp;$D32,$D$5:$D$204,"&gt;"&amp;$C32,$I$5:$I$204,'Parâmetros'!$D$7),"")))</f>
        <v/>
      </c>
      <c r="M32" s="22">
        <f>IF(COUNTA($A32:$E32,$G32:$I32)=0,"",IFERROR(IF(OR($A32="",$B32="",$C32="",$D32="",$E32="",$G32="",$H32="",$I32=""),"Conferir preenchimento",IF(OR($B32&lt;TODAY()-'Parâmetros'!$B$10,$B32&gt;TODAY()+'Parâmetros'!$B$7),"Conferir data",IF(OR($C32&lt;'Parâmetros'!$B$5,$D32&gt;'Parâmetros'!$B$6,$D32&lt;=$C32,($D32-$C32)*1440&lt;'Parâmetros'!$B$9),"Conferir horários",IF(AND($I32&lt;&gt;'Parâmetros'!$D$5,$I32&lt;&gt;'Parâmetros'!$D$6,$I32&lt;&gt;'Parâmetros'!$D$7,$I32&lt;&gt;'Parâmetros'!$D$8),"Conferir status",IF($I32='Parâmetros'!$D$8,"Cancelada",IF($F32="Código não cadastrado","Conferir equipamento",IF($K32&lt;&gt;'Parâmetros'!$F$5,"Conferir equipamento",IF(OR($H32&lt;=0,$H32&gt;'Parâmetros'!$B$8),"Conferir quantidade",IF($L32&gt;$J32,"Conflito de capacidade","Sem conflito"))))))))),"Conferir dados"))</f>
        <v/>
      </c>
      <c r="N32" s="12" t="n"/>
    </row>
    <row r="33" ht="21" customHeight="1">
      <c r="A33" s="12" t="n"/>
      <c r="B33" s="25" t="n"/>
      <c r="C33" s="26" t="n"/>
      <c r="D33" s="26" t="n"/>
      <c r="E33" s="12" t="n"/>
      <c r="F33" s="19">
        <f>IF($E33="","",IFERROR(VLOOKUP($E33,Equipamentos!$A$5:$E$104,2,FALSE),"Código não cadastrado"))</f>
        <v/>
      </c>
      <c r="G33" s="12" t="n"/>
      <c r="H33" s="13" t="n"/>
      <c r="I33" s="14" t="n"/>
      <c r="J33" s="15">
        <f>IF($E33="","",IFERROR(VLOOKUP($E33,Equipamentos!$A$5:$E$104,4,FALSE),""))</f>
        <v/>
      </c>
      <c r="K33" s="20">
        <f>IF($E33="","",IFERROR(VLOOKUP($E33,Equipamentos!$A$5:$E$104,5,FALSE),""))</f>
        <v/>
      </c>
      <c r="L33" s="15">
        <f>IF(OR($B33="",$C33="",$D33="",$E33="",$H33="",$I33=""),"",IF($I33='Parâmetros'!$D$8,"",IFERROR(SUMIFS($H$5:$H$204,$B$5:$B$204,$B33,$E$5:$E$204,$E33,$C$5:$C$204,"&lt;"&amp;$D33,$D$5:$D$204,"&gt;"&amp;$C33,$I$5:$I$204,'Parâmetros'!$D$5)+SUMIFS($H$5:$H$204,$B$5:$B$204,$B33,$E$5:$E$204,$E33,$C$5:$C$204,"&lt;"&amp;$D33,$D$5:$D$204,"&gt;"&amp;$C33,$I$5:$I$204,'Parâmetros'!$D$6)+SUMIFS($H$5:$H$204,$B$5:$B$204,$B33,$E$5:$E$204,$E33,$C$5:$C$204,"&lt;"&amp;$D33,$D$5:$D$204,"&gt;"&amp;$C33,$I$5:$I$204,'Parâmetros'!$D$7),"")))</f>
        <v/>
      </c>
      <c r="M33" s="20">
        <f>IF(COUNTA($A33:$E33,$G33:$I33)=0,"",IFERROR(IF(OR($A33="",$B33="",$C33="",$D33="",$E33="",$G33="",$H33="",$I33=""),"Conferir preenchimento",IF(OR($B33&lt;TODAY()-'Parâmetros'!$B$10,$B33&gt;TODAY()+'Parâmetros'!$B$7),"Conferir data",IF(OR($C33&lt;'Parâmetros'!$B$5,$D33&gt;'Parâmetros'!$B$6,$D33&lt;=$C33,($D33-$C33)*1440&lt;'Parâmetros'!$B$9),"Conferir horários",IF(AND($I33&lt;&gt;'Parâmetros'!$D$5,$I33&lt;&gt;'Parâmetros'!$D$6,$I33&lt;&gt;'Parâmetros'!$D$7,$I33&lt;&gt;'Parâmetros'!$D$8),"Conferir status",IF($I33='Parâmetros'!$D$8,"Cancelada",IF($F33="Código não cadastrado","Conferir equipamento",IF($K33&lt;&gt;'Parâmetros'!$F$5,"Conferir equipamento",IF(OR($H33&lt;=0,$H33&gt;'Parâmetros'!$B$8),"Conferir quantidade",IF($L33&gt;$J33,"Conflito de capacidade","Sem conflito"))))))))),"Conferir dados"))</f>
        <v/>
      </c>
      <c r="N33" s="12" t="n"/>
    </row>
    <row r="34" ht="21" customHeight="1">
      <c r="A34" s="12" t="n"/>
      <c r="B34" s="25" t="n"/>
      <c r="C34" s="26" t="n"/>
      <c r="D34" s="26" t="n"/>
      <c r="E34" s="12" t="n"/>
      <c r="F34" s="21">
        <f>IF($E34="","",IFERROR(VLOOKUP($E34,Equipamentos!$A$5:$E$104,2,FALSE),"Código não cadastrado"))</f>
        <v/>
      </c>
      <c r="G34" s="12" t="n"/>
      <c r="H34" s="13" t="n"/>
      <c r="I34" s="14" t="n"/>
      <c r="J34" s="16">
        <f>IF($E34="","",IFERROR(VLOOKUP($E34,Equipamentos!$A$5:$E$104,4,FALSE),""))</f>
        <v/>
      </c>
      <c r="K34" s="22">
        <f>IF($E34="","",IFERROR(VLOOKUP($E34,Equipamentos!$A$5:$E$104,5,FALSE),""))</f>
        <v/>
      </c>
      <c r="L34" s="16">
        <f>IF(OR($B34="",$C34="",$D34="",$E34="",$H34="",$I34=""),"",IF($I34='Parâmetros'!$D$8,"",IFERROR(SUMIFS($H$5:$H$204,$B$5:$B$204,$B34,$E$5:$E$204,$E34,$C$5:$C$204,"&lt;"&amp;$D34,$D$5:$D$204,"&gt;"&amp;$C34,$I$5:$I$204,'Parâmetros'!$D$5)+SUMIFS($H$5:$H$204,$B$5:$B$204,$B34,$E$5:$E$204,$E34,$C$5:$C$204,"&lt;"&amp;$D34,$D$5:$D$204,"&gt;"&amp;$C34,$I$5:$I$204,'Parâmetros'!$D$6)+SUMIFS($H$5:$H$204,$B$5:$B$204,$B34,$E$5:$E$204,$E34,$C$5:$C$204,"&lt;"&amp;$D34,$D$5:$D$204,"&gt;"&amp;$C34,$I$5:$I$204,'Parâmetros'!$D$7),"")))</f>
        <v/>
      </c>
      <c r="M34" s="22">
        <f>IF(COUNTA($A34:$E34,$G34:$I34)=0,"",IFERROR(IF(OR($A34="",$B34="",$C34="",$D34="",$E34="",$G34="",$H34="",$I34=""),"Conferir preenchimento",IF(OR($B34&lt;TODAY()-'Parâmetros'!$B$10,$B34&gt;TODAY()+'Parâmetros'!$B$7),"Conferir data",IF(OR($C34&lt;'Parâmetros'!$B$5,$D34&gt;'Parâmetros'!$B$6,$D34&lt;=$C34,($D34-$C34)*1440&lt;'Parâmetros'!$B$9),"Conferir horários",IF(AND($I34&lt;&gt;'Parâmetros'!$D$5,$I34&lt;&gt;'Parâmetros'!$D$6,$I34&lt;&gt;'Parâmetros'!$D$7,$I34&lt;&gt;'Parâmetros'!$D$8),"Conferir status",IF($I34='Parâmetros'!$D$8,"Cancelada",IF($F34="Código não cadastrado","Conferir equipamento",IF($K34&lt;&gt;'Parâmetros'!$F$5,"Conferir equipamento",IF(OR($H34&lt;=0,$H34&gt;'Parâmetros'!$B$8),"Conferir quantidade",IF($L34&gt;$J34,"Conflito de capacidade","Sem conflito"))))))))),"Conferir dados"))</f>
        <v/>
      </c>
      <c r="N34" s="12" t="n"/>
    </row>
    <row r="35" ht="21" customHeight="1">
      <c r="A35" s="12" t="n"/>
      <c r="B35" s="25" t="n"/>
      <c r="C35" s="26" t="n"/>
      <c r="D35" s="26" t="n"/>
      <c r="E35" s="12" t="n"/>
      <c r="F35" s="19">
        <f>IF($E35="","",IFERROR(VLOOKUP($E35,Equipamentos!$A$5:$E$104,2,FALSE),"Código não cadastrado"))</f>
        <v/>
      </c>
      <c r="G35" s="12" t="n"/>
      <c r="H35" s="13" t="n"/>
      <c r="I35" s="14" t="n"/>
      <c r="J35" s="15">
        <f>IF($E35="","",IFERROR(VLOOKUP($E35,Equipamentos!$A$5:$E$104,4,FALSE),""))</f>
        <v/>
      </c>
      <c r="K35" s="20">
        <f>IF($E35="","",IFERROR(VLOOKUP($E35,Equipamentos!$A$5:$E$104,5,FALSE),""))</f>
        <v/>
      </c>
      <c r="L35" s="15">
        <f>IF(OR($B35="",$C35="",$D35="",$E35="",$H35="",$I35=""),"",IF($I35='Parâmetros'!$D$8,"",IFERROR(SUMIFS($H$5:$H$204,$B$5:$B$204,$B35,$E$5:$E$204,$E35,$C$5:$C$204,"&lt;"&amp;$D35,$D$5:$D$204,"&gt;"&amp;$C35,$I$5:$I$204,'Parâmetros'!$D$5)+SUMIFS($H$5:$H$204,$B$5:$B$204,$B35,$E$5:$E$204,$E35,$C$5:$C$204,"&lt;"&amp;$D35,$D$5:$D$204,"&gt;"&amp;$C35,$I$5:$I$204,'Parâmetros'!$D$6)+SUMIFS($H$5:$H$204,$B$5:$B$204,$B35,$E$5:$E$204,$E35,$C$5:$C$204,"&lt;"&amp;$D35,$D$5:$D$204,"&gt;"&amp;$C35,$I$5:$I$204,'Parâmetros'!$D$7),"")))</f>
        <v/>
      </c>
      <c r="M35" s="20">
        <f>IF(COUNTA($A35:$E35,$G35:$I35)=0,"",IFERROR(IF(OR($A35="",$B35="",$C35="",$D35="",$E35="",$G35="",$H35="",$I35=""),"Conferir preenchimento",IF(OR($B35&lt;TODAY()-'Parâmetros'!$B$10,$B35&gt;TODAY()+'Parâmetros'!$B$7),"Conferir data",IF(OR($C35&lt;'Parâmetros'!$B$5,$D35&gt;'Parâmetros'!$B$6,$D35&lt;=$C35,($D35-$C35)*1440&lt;'Parâmetros'!$B$9),"Conferir horários",IF(AND($I35&lt;&gt;'Parâmetros'!$D$5,$I35&lt;&gt;'Parâmetros'!$D$6,$I35&lt;&gt;'Parâmetros'!$D$7,$I35&lt;&gt;'Parâmetros'!$D$8),"Conferir status",IF($I35='Parâmetros'!$D$8,"Cancelada",IF($F35="Código não cadastrado","Conferir equipamento",IF($K35&lt;&gt;'Parâmetros'!$F$5,"Conferir equipamento",IF(OR($H35&lt;=0,$H35&gt;'Parâmetros'!$B$8),"Conferir quantidade",IF($L35&gt;$J35,"Conflito de capacidade","Sem conflito"))))))))),"Conferir dados"))</f>
        <v/>
      </c>
      <c r="N35" s="12" t="n"/>
    </row>
    <row r="36" ht="21" customHeight="1">
      <c r="A36" s="12" t="n"/>
      <c r="B36" s="25" t="n"/>
      <c r="C36" s="26" t="n"/>
      <c r="D36" s="26" t="n"/>
      <c r="E36" s="12" t="n"/>
      <c r="F36" s="21">
        <f>IF($E36="","",IFERROR(VLOOKUP($E36,Equipamentos!$A$5:$E$104,2,FALSE),"Código não cadastrado"))</f>
        <v/>
      </c>
      <c r="G36" s="12" t="n"/>
      <c r="H36" s="13" t="n"/>
      <c r="I36" s="14" t="n"/>
      <c r="J36" s="16">
        <f>IF($E36="","",IFERROR(VLOOKUP($E36,Equipamentos!$A$5:$E$104,4,FALSE),""))</f>
        <v/>
      </c>
      <c r="K36" s="22">
        <f>IF($E36="","",IFERROR(VLOOKUP($E36,Equipamentos!$A$5:$E$104,5,FALSE),""))</f>
        <v/>
      </c>
      <c r="L36" s="16">
        <f>IF(OR($B36="",$C36="",$D36="",$E36="",$H36="",$I36=""),"",IF($I36='Parâmetros'!$D$8,"",IFERROR(SUMIFS($H$5:$H$204,$B$5:$B$204,$B36,$E$5:$E$204,$E36,$C$5:$C$204,"&lt;"&amp;$D36,$D$5:$D$204,"&gt;"&amp;$C36,$I$5:$I$204,'Parâmetros'!$D$5)+SUMIFS($H$5:$H$204,$B$5:$B$204,$B36,$E$5:$E$204,$E36,$C$5:$C$204,"&lt;"&amp;$D36,$D$5:$D$204,"&gt;"&amp;$C36,$I$5:$I$204,'Parâmetros'!$D$6)+SUMIFS($H$5:$H$204,$B$5:$B$204,$B36,$E$5:$E$204,$E36,$C$5:$C$204,"&lt;"&amp;$D36,$D$5:$D$204,"&gt;"&amp;$C36,$I$5:$I$204,'Parâmetros'!$D$7),"")))</f>
        <v/>
      </c>
      <c r="M36" s="22">
        <f>IF(COUNTA($A36:$E36,$G36:$I36)=0,"",IFERROR(IF(OR($A36="",$B36="",$C36="",$D36="",$E36="",$G36="",$H36="",$I36=""),"Conferir preenchimento",IF(OR($B36&lt;TODAY()-'Parâmetros'!$B$10,$B36&gt;TODAY()+'Parâmetros'!$B$7),"Conferir data",IF(OR($C36&lt;'Parâmetros'!$B$5,$D36&gt;'Parâmetros'!$B$6,$D36&lt;=$C36,($D36-$C36)*1440&lt;'Parâmetros'!$B$9),"Conferir horários",IF(AND($I36&lt;&gt;'Parâmetros'!$D$5,$I36&lt;&gt;'Parâmetros'!$D$6,$I36&lt;&gt;'Parâmetros'!$D$7,$I36&lt;&gt;'Parâmetros'!$D$8),"Conferir status",IF($I36='Parâmetros'!$D$8,"Cancelada",IF($F36="Código não cadastrado","Conferir equipamento",IF($K36&lt;&gt;'Parâmetros'!$F$5,"Conferir equipamento",IF(OR($H36&lt;=0,$H36&gt;'Parâmetros'!$B$8),"Conferir quantidade",IF($L36&gt;$J36,"Conflito de capacidade","Sem conflito"))))))))),"Conferir dados"))</f>
        <v/>
      </c>
      <c r="N36" s="12" t="n"/>
    </row>
    <row r="37" ht="21" customHeight="1">
      <c r="A37" s="12" t="n"/>
      <c r="B37" s="25" t="n"/>
      <c r="C37" s="26" t="n"/>
      <c r="D37" s="26" t="n"/>
      <c r="E37" s="12" t="n"/>
      <c r="F37" s="19">
        <f>IF($E37="","",IFERROR(VLOOKUP($E37,Equipamentos!$A$5:$E$104,2,FALSE),"Código não cadastrado"))</f>
        <v/>
      </c>
      <c r="G37" s="12" t="n"/>
      <c r="H37" s="13" t="n"/>
      <c r="I37" s="14" t="n"/>
      <c r="J37" s="15">
        <f>IF($E37="","",IFERROR(VLOOKUP($E37,Equipamentos!$A$5:$E$104,4,FALSE),""))</f>
        <v/>
      </c>
      <c r="K37" s="20">
        <f>IF($E37="","",IFERROR(VLOOKUP($E37,Equipamentos!$A$5:$E$104,5,FALSE),""))</f>
        <v/>
      </c>
      <c r="L37" s="15">
        <f>IF(OR($B37="",$C37="",$D37="",$E37="",$H37="",$I37=""),"",IF($I37='Parâmetros'!$D$8,"",IFERROR(SUMIFS($H$5:$H$204,$B$5:$B$204,$B37,$E$5:$E$204,$E37,$C$5:$C$204,"&lt;"&amp;$D37,$D$5:$D$204,"&gt;"&amp;$C37,$I$5:$I$204,'Parâmetros'!$D$5)+SUMIFS($H$5:$H$204,$B$5:$B$204,$B37,$E$5:$E$204,$E37,$C$5:$C$204,"&lt;"&amp;$D37,$D$5:$D$204,"&gt;"&amp;$C37,$I$5:$I$204,'Parâmetros'!$D$6)+SUMIFS($H$5:$H$204,$B$5:$B$204,$B37,$E$5:$E$204,$E37,$C$5:$C$204,"&lt;"&amp;$D37,$D$5:$D$204,"&gt;"&amp;$C37,$I$5:$I$204,'Parâmetros'!$D$7),"")))</f>
        <v/>
      </c>
      <c r="M37" s="20">
        <f>IF(COUNTA($A37:$E37,$G37:$I37)=0,"",IFERROR(IF(OR($A37="",$B37="",$C37="",$D37="",$E37="",$G37="",$H37="",$I37=""),"Conferir preenchimento",IF(OR($B37&lt;TODAY()-'Parâmetros'!$B$10,$B37&gt;TODAY()+'Parâmetros'!$B$7),"Conferir data",IF(OR($C37&lt;'Parâmetros'!$B$5,$D37&gt;'Parâmetros'!$B$6,$D37&lt;=$C37,($D37-$C37)*1440&lt;'Parâmetros'!$B$9),"Conferir horários",IF(AND($I37&lt;&gt;'Parâmetros'!$D$5,$I37&lt;&gt;'Parâmetros'!$D$6,$I37&lt;&gt;'Parâmetros'!$D$7,$I37&lt;&gt;'Parâmetros'!$D$8),"Conferir status",IF($I37='Parâmetros'!$D$8,"Cancelada",IF($F37="Código não cadastrado","Conferir equipamento",IF($K37&lt;&gt;'Parâmetros'!$F$5,"Conferir equipamento",IF(OR($H37&lt;=0,$H37&gt;'Parâmetros'!$B$8),"Conferir quantidade",IF($L37&gt;$J37,"Conflito de capacidade","Sem conflito"))))))))),"Conferir dados"))</f>
        <v/>
      </c>
      <c r="N37" s="12" t="n"/>
    </row>
    <row r="38" ht="21" customHeight="1">
      <c r="A38" s="12" t="n"/>
      <c r="B38" s="25" t="n"/>
      <c r="C38" s="26" t="n"/>
      <c r="D38" s="26" t="n"/>
      <c r="E38" s="12" t="n"/>
      <c r="F38" s="21">
        <f>IF($E38="","",IFERROR(VLOOKUP($E38,Equipamentos!$A$5:$E$104,2,FALSE),"Código não cadastrado"))</f>
        <v/>
      </c>
      <c r="G38" s="12" t="n"/>
      <c r="H38" s="13" t="n"/>
      <c r="I38" s="14" t="n"/>
      <c r="J38" s="16">
        <f>IF($E38="","",IFERROR(VLOOKUP($E38,Equipamentos!$A$5:$E$104,4,FALSE),""))</f>
        <v/>
      </c>
      <c r="K38" s="22">
        <f>IF($E38="","",IFERROR(VLOOKUP($E38,Equipamentos!$A$5:$E$104,5,FALSE),""))</f>
        <v/>
      </c>
      <c r="L38" s="16">
        <f>IF(OR($B38="",$C38="",$D38="",$E38="",$H38="",$I38=""),"",IF($I38='Parâmetros'!$D$8,"",IFERROR(SUMIFS($H$5:$H$204,$B$5:$B$204,$B38,$E$5:$E$204,$E38,$C$5:$C$204,"&lt;"&amp;$D38,$D$5:$D$204,"&gt;"&amp;$C38,$I$5:$I$204,'Parâmetros'!$D$5)+SUMIFS($H$5:$H$204,$B$5:$B$204,$B38,$E$5:$E$204,$E38,$C$5:$C$204,"&lt;"&amp;$D38,$D$5:$D$204,"&gt;"&amp;$C38,$I$5:$I$204,'Parâmetros'!$D$6)+SUMIFS($H$5:$H$204,$B$5:$B$204,$B38,$E$5:$E$204,$E38,$C$5:$C$204,"&lt;"&amp;$D38,$D$5:$D$204,"&gt;"&amp;$C38,$I$5:$I$204,'Parâmetros'!$D$7),"")))</f>
        <v/>
      </c>
      <c r="M38" s="22">
        <f>IF(COUNTA($A38:$E38,$G38:$I38)=0,"",IFERROR(IF(OR($A38="",$B38="",$C38="",$D38="",$E38="",$G38="",$H38="",$I38=""),"Conferir preenchimento",IF(OR($B38&lt;TODAY()-'Parâmetros'!$B$10,$B38&gt;TODAY()+'Parâmetros'!$B$7),"Conferir data",IF(OR($C38&lt;'Parâmetros'!$B$5,$D38&gt;'Parâmetros'!$B$6,$D38&lt;=$C38,($D38-$C38)*1440&lt;'Parâmetros'!$B$9),"Conferir horários",IF(AND($I38&lt;&gt;'Parâmetros'!$D$5,$I38&lt;&gt;'Parâmetros'!$D$6,$I38&lt;&gt;'Parâmetros'!$D$7,$I38&lt;&gt;'Parâmetros'!$D$8),"Conferir status",IF($I38='Parâmetros'!$D$8,"Cancelada",IF($F38="Código não cadastrado","Conferir equipamento",IF($K38&lt;&gt;'Parâmetros'!$F$5,"Conferir equipamento",IF(OR($H38&lt;=0,$H38&gt;'Parâmetros'!$B$8),"Conferir quantidade",IF($L38&gt;$J38,"Conflito de capacidade","Sem conflito"))))))))),"Conferir dados"))</f>
        <v/>
      </c>
      <c r="N38" s="12" t="n"/>
    </row>
    <row r="39" ht="21" customHeight="1">
      <c r="A39" s="12" t="n"/>
      <c r="B39" s="25" t="n"/>
      <c r="C39" s="26" t="n"/>
      <c r="D39" s="26" t="n"/>
      <c r="E39" s="12" t="n"/>
      <c r="F39" s="19">
        <f>IF($E39="","",IFERROR(VLOOKUP($E39,Equipamentos!$A$5:$E$104,2,FALSE),"Código não cadastrado"))</f>
        <v/>
      </c>
      <c r="G39" s="12" t="n"/>
      <c r="H39" s="13" t="n"/>
      <c r="I39" s="14" t="n"/>
      <c r="J39" s="15">
        <f>IF($E39="","",IFERROR(VLOOKUP($E39,Equipamentos!$A$5:$E$104,4,FALSE),""))</f>
        <v/>
      </c>
      <c r="K39" s="20">
        <f>IF($E39="","",IFERROR(VLOOKUP($E39,Equipamentos!$A$5:$E$104,5,FALSE),""))</f>
        <v/>
      </c>
      <c r="L39" s="15">
        <f>IF(OR($B39="",$C39="",$D39="",$E39="",$H39="",$I39=""),"",IF($I39='Parâmetros'!$D$8,"",IFERROR(SUMIFS($H$5:$H$204,$B$5:$B$204,$B39,$E$5:$E$204,$E39,$C$5:$C$204,"&lt;"&amp;$D39,$D$5:$D$204,"&gt;"&amp;$C39,$I$5:$I$204,'Parâmetros'!$D$5)+SUMIFS($H$5:$H$204,$B$5:$B$204,$B39,$E$5:$E$204,$E39,$C$5:$C$204,"&lt;"&amp;$D39,$D$5:$D$204,"&gt;"&amp;$C39,$I$5:$I$204,'Parâmetros'!$D$6)+SUMIFS($H$5:$H$204,$B$5:$B$204,$B39,$E$5:$E$204,$E39,$C$5:$C$204,"&lt;"&amp;$D39,$D$5:$D$204,"&gt;"&amp;$C39,$I$5:$I$204,'Parâmetros'!$D$7),"")))</f>
        <v/>
      </c>
      <c r="M39" s="20">
        <f>IF(COUNTA($A39:$E39,$G39:$I39)=0,"",IFERROR(IF(OR($A39="",$B39="",$C39="",$D39="",$E39="",$G39="",$H39="",$I39=""),"Conferir preenchimento",IF(OR($B39&lt;TODAY()-'Parâmetros'!$B$10,$B39&gt;TODAY()+'Parâmetros'!$B$7),"Conferir data",IF(OR($C39&lt;'Parâmetros'!$B$5,$D39&gt;'Parâmetros'!$B$6,$D39&lt;=$C39,($D39-$C39)*1440&lt;'Parâmetros'!$B$9),"Conferir horários",IF(AND($I39&lt;&gt;'Parâmetros'!$D$5,$I39&lt;&gt;'Parâmetros'!$D$6,$I39&lt;&gt;'Parâmetros'!$D$7,$I39&lt;&gt;'Parâmetros'!$D$8),"Conferir status",IF($I39='Parâmetros'!$D$8,"Cancelada",IF($F39="Código não cadastrado","Conferir equipamento",IF($K39&lt;&gt;'Parâmetros'!$F$5,"Conferir equipamento",IF(OR($H39&lt;=0,$H39&gt;'Parâmetros'!$B$8),"Conferir quantidade",IF($L39&gt;$J39,"Conflito de capacidade","Sem conflito"))))))))),"Conferir dados"))</f>
        <v/>
      </c>
      <c r="N39" s="12" t="n"/>
    </row>
    <row r="40" ht="21" customHeight="1">
      <c r="A40" s="12" t="n"/>
      <c r="B40" s="25" t="n"/>
      <c r="C40" s="26" t="n"/>
      <c r="D40" s="26" t="n"/>
      <c r="E40" s="12" t="n"/>
      <c r="F40" s="21">
        <f>IF($E40="","",IFERROR(VLOOKUP($E40,Equipamentos!$A$5:$E$104,2,FALSE),"Código não cadastrado"))</f>
        <v/>
      </c>
      <c r="G40" s="12" t="n"/>
      <c r="H40" s="13" t="n"/>
      <c r="I40" s="14" t="n"/>
      <c r="J40" s="16">
        <f>IF($E40="","",IFERROR(VLOOKUP($E40,Equipamentos!$A$5:$E$104,4,FALSE),""))</f>
        <v/>
      </c>
      <c r="K40" s="22">
        <f>IF($E40="","",IFERROR(VLOOKUP($E40,Equipamentos!$A$5:$E$104,5,FALSE),""))</f>
        <v/>
      </c>
      <c r="L40" s="16">
        <f>IF(OR($B40="",$C40="",$D40="",$E40="",$H40="",$I40=""),"",IF($I40='Parâmetros'!$D$8,"",IFERROR(SUMIFS($H$5:$H$204,$B$5:$B$204,$B40,$E$5:$E$204,$E40,$C$5:$C$204,"&lt;"&amp;$D40,$D$5:$D$204,"&gt;"&amp;$C40,$I$5:$I$204,'Parâmetros'!$D$5)+SUMIFS($H$5:$H$204,$B$5:$B$204,$B40,$E$5:$E$204,$E40,$C$5:$C$204,"&lt;"&amp;$D40,$D$5:$D$204,"&gt;"&amp;$C40,$I$5:$I$204,'Parâmetros'!$D$6)+SUMIFS($H$5:$H$204,$B$5:$B$204,$B40,$E$5:$E$204,$E40,$C$5:$C$204,"&lt;"&amp;$D40,$D$5:$D$204,"&gt;"&amp;$C40,$I$5:$I$204,'Parâmetros'!$D$7),"")))</f>
        <v/>
      </c>
      <c r="M40" s="22">
        <f>IF(COUNTA($A40:$E40,$G40:$I40)=0,"",IFERROR(IF(OR($A40="",$B40="",$C40="",$D40="",$E40="",$G40="",$H40="",$I40=""),"Conferir preenchimento",IF(OR($B40&lt;TODAY()-'Parâmetros'!$B$10,$B40&gt;TODAY()+'Parâmetros'!$B$7),"Conferir data",IF(OR($C40&lt;'Parâmetros'!$B$5,$D40&gt;'Parâmetros'!$B$6,$D40&lt;=$C40,($D40-$C40)*1440&lt;'Parâmetros'!$B$9),"Conferir horários",IF(AND($I40&lt;&gt;'Parâmetros'!$D$5,$I40&lt;&gt;'Parâmetros'!$D$6,$I40&lt;&gt;'Parâmetros'!$D$7,$I40&lt;&gt;'Parâmetros'!$D$8),"Conferir status",IF($I40='Parâmetros'!$D$8,"Cancelada",IF($F40="Código não cadastrado","Conferir equipamento",IF($K40&lt;&gt;'Parâmetros'!$F$5,"Conferir equipamento",IF(OR($H40&lt;=0,$H40&gt;'Parâmetros'!$B$8),"Conferir quantidade",IF($L40&gt;$J40,"Conflito de capacidade","Sem conflito"))))))))),"Conferir dados"))</f>
        <v/>
      </c>
      <c r="N40" s="12" t="n"/>
    </row>
    <row r="41" ht="21" customHeight="1">
      <c r="A41" s="12" t="n"/>
      <c r="B41" s="25" t="n"/>
      <c r="C41" s="26" t="n"/>
      <c r="D41" s="26" t="n"/>
      <c r="E41" s="12" t="n"/>
      <c r="F41" s="19">
        <f>IF($E41="","",IFERROR(VLOOKUP($E41,Equipamentos!$A$5:$E$104,2,FALSE),"Código não cadastrado"))</f>
        <v/>
      </c>
      <c r="G41" s="12" t="n"/>
      <c r="H41" s="13" t="n"/>
      <c r="I41" s="14" t="n"/>
      <c r="J41" s="15">
        <f>IF($E41="","",IFERROR(VLOOKUP($E41,Equipamentos!$A$5:$E$104,4,FALSE),""))</f>
        <v/>
      </c>
      <c r="K41" s="20">
        <f>IF($E41="","",IFERROR(VLOOKUP($E41,Equipamentos!$A$5:$E$104,5,FALSE),""))</f>
        <v/>
      </c>
      <c r="L41" s="15">
        <f>IF(OR($B41="",$C41="",$D41="",$E41="",$H41="",$I41=""),"",IF($I41='Parâmetros'!$D$8,"",IFERROR(SUMIFS($H$5:$H$204,$B$5:$B$204,$B41,$E$5:$E$204,$E41,$C$5:$C$204,"&lt;"&amp;$D41,$D$5:$D$204,"&gt;"&amp;$C41,$I$5:$I$204,'Parâmetros'!$D$5)+SUMIFS($H$5:$H$204,$B$5:$B$204,$B41,$E$5:$E$204,$E41,$C$5:$C$204,"&lt;"&amp;$D41,$D$5:$D$204,"&gt;"&amp;$C41,$I$5:$I$204,'Parâmetros'!$D$6)+SUMIFS($H$5:$H$204,$B$5:$B$204,$B41,$E$5:$E$204,$E41,$C$5:$C$204,"&lt;"&amp;$D41,$D$5:$D$204,"&gt;"&amp;$C41,$I$5:$I$204,'Parâmetros'!$D$7),"")))</f>
        <v/>
      </c>
      <c r="M41" s="20">
        <f>IF(COUNTA($A41:$E41,$G41:$I41)=0,"",IFERROR(IF(OR($A41="",$B41="",$C41="",$D41="",$E41="",$G41="",$H41="",$I41=""),"Conferir preenchimento",IF(OR($B41&lt;TODAY()-'Parâmetros'!$B$10,$B41&gt;TODAY()+'Parâmetros'!$B$7),"Conferir data",IF(OR($C41&lt;'Parâmetros'!$B$5,$D41&gt;'Parâmetros'!$B$6,$D41&lt;=$C41,($D41-$C41)*1440&lt;'Parâmetros'!$B$9),"Conferir horários",IF(AND($I41&lt;&gt;'Parâmetros'!$D$5,$I41&lt;&gt;'Parâmetros'!$D$6,$I41&lt;&gt;'Parâmetros'!$D$7,$I41&lt;&gt;'Parâmetros'!$D$8),"Conferir status",IF($I41='Parâmetros'!$D$8,"Cancelada",IF($F41="Código não cadastrado","Conferir equipamento",IF($K41&lt;&gt;'Parâmetros'!$F$5,"Conferir equipamento",IF(OR($H41&lt;=0,$H41&gt;'Parâmetros'!$B$8),"Conferir quantidade",IF($L41&gt;$J41,"Conflito de capacidade","Sem conflito"))))))))),"Conferir dados"))</f>
        <v/>
      </c>
      <c r="N41" s="12" t="n"/>
    </row>
    <row r="42" ht="21" customHeight="1">
      <c r="A42" s="12" t="n"/>
      <c r="B42" s="25" t="n"/>
      <c r="C42" s="26" t="n"/>
      <c r="D42" s="26" t="n"/>
      <c r="E42" s="12" t="n"/>
      <c r="F42" s="21">
        <f>IF($E42="","",IFERROR(VLOOKUP($E42,Equipamentos!$A$5:$E$104,2,FALSE),"Código não cadastrado"))</f>
        <v/>
      </c>
      <c r="G42" s="12" t="n"/>
      <c r="H42" s="13" t="n"/>
      <c r="I42" s="14" t="n"/>
      <c r="J42" s="16">
        <f>IF($E42="","",IFERROR(VLOOKUP($E42,Equipamentos!$A$5:$E$104,4,FALSE),""))</f>
        <v/>
      </c>
      <c r="K42" s="22">
        <f>IF($E42="","",IFERROR(VLOOKUP($E42,Equipamentos!$A$5:$E$104,5,FALSE),""))</f>
        <v/>
      </c>
      <c r="L42" s="16">
        <f>IF(OR($B42="",$C42="",$D42="",$E42="",$H42="",$I42=""),"",IF($I42='Parâmetros'!$D$8,"",IFERROR(SUMIFS($H$5:$H$204,$B$5:$B$204,$B42,$E$5:$E$204,$E42,$C$5:$C$204,"&lt;"&amp;$D42,$D$5:$D$204,"&gt;"&amp;$C42,$I$5:$I$204,'Parâmetros'!$D$5)+SUMIFS($H$5:$H$204,$B$5:$B$204,$B42,$E$5:$E$204,$E42,$C$5:$C$204,"&lt;"&amp;$D42,$D$5:$D$204,"&gt;"&amp;$C42,$I$5:$I$204,'Parâmetros'!$D$6)+SUMIFS($H$5:$H$204,$B$5:$B$204,$B42,$E$5:$E$204,$E42,$C$5:$C$204,"&lt;"&amp;$D42,$D$5:$D$204,"&gt;"&amp;$C42,$I$5:$I$204,'Parâmetros'!$D$7),"")))</f>
        <v/>
      </c>
      <c r="M42" s="22">
        <f>IF(COUNTA($A42:$E42,$G42:$I42)=0,"",IFERROR(IF(OR($A42="",$B42="",$C42="",$D42="",$E42="",$G42="",$H42="",$I42=""),"Conferir preenchimento",IF(OR($B42&lt;TODAY()-'Parâmetros'!$B$10,$B42&gt;TODAY()+'Parâmetros'!$B$7),"Conferir data",IF(OR($C42&lt;'Parâmetros'!$B$5,$D42&gt;'Parâmetros'!$B$6,$D42&lt;=$C42,($D42-$C42)*1440&lt;'Parâmetros'!$B$9),"Conferir horários",IF(AND($I42&lt;&gt;'Parâmetros'!$D$5,$I42&lt;&gt;'Parâmetros'!$D$6,$I42&lt;&gt;'Parâmetros'!$D$7,$I42&lt;&gt;'Parâmetros'!$D$8),"Conferir status",IF($I42='Parâmetros'!$D$8,"Cancelada",IF($F42="Código não cadastrado","Conferir equipamento",IF($K42&lt;&gt;'Parâmetros'!$F$5,"Conferir equipamento",IF(OR($H42&lt;=0,$H42&gt;'Parâmetros'!$B$8),"Conferir quantidade",IF($L42&gt;$J42,"Conflito de capacidade","Sem conflito"))))))))),"Conferir dados"))</f>
        <v/>
      </c>
      <c r="N42" s="12" t="n"/>
    </row>
    <row r="43" ht="21" customHeight="1">
      <c r="A43" s="12" t="n"/>
      <c r="B43" s="25" t="n"/>
      <c r="C43" s="26" t="n"/>
      <c r="D43" s="26" t="n"/>
      <c r="E43" s="12" t="n"/>
      <c r="F43" s="19">
        <f>IF($E43="","",IFERROR(VLOOKUP($E43,Equipamentos!$A$5:$E$104,2,FALSE),"Código não cadastrado"))</f>
        <v/>
      </c>
      <c r="G43" s="12" t="n"/>
      <c r="H43" s="13" t="n"/>
      <c r="I43" s="14" t="n"/>
      <c r="J43" s="15">
        <f>IF($E43="","",IFERROR(VLOOKUP($E43,Equipamentos!$A$5:$E$104,4,FALSE),""))</f>
        <v/>
      </c>
      <c r="K43" s="20">
        <f>IF($E43="","",IFERROR(VLOOKUP($E43,Equipamentos!$A$5:$E$104,5,FALSE),""))</f>
        <v/>
      </c>
      <c r="L43" s="15">
        <f>IF(OR($B43="",$C43="",$D43="",$E43="",$H43="",$I43=""),"",IF($I43='Parâmetros'!$D$8,"",IFERROR(SUMIFS($H$5:$H$204,$B$5:$B$204,$B43,$E$5:$E$204,$E43,$C$5:$C$204,"&lt;"&amp;$D43,$D$5:$D$204,"&gt;"&amp;$C43,$I$5:$I$204,'Parâmetros'!$D$5)+SUMIFS($H$5:$H$204,$B$5:$B$204,$B43,$E$5:$E$204,$E43,$C$5:$C$204,"&lt;"&amp;$D43,$D$5:$D$204,"&gt;"&amp;$C43,$I$5:$I$204,'Parâmetros'!$D$6)+SUMIFS($H$5:$H$204,$B$5:$B$204,$B43,$E$5:$E$204,$E43,$C$5:$C$204,"&lt;"&amp;$D43,$D$5:$D$204,"&gt;"&amp;$C43,$I$5:$I$204,'Parâmetros'!$D$7),"")))</f>
        <v/>
      </c>
      <c r="M43" s="20">
        <f>IF(COUNTA($A43:$E43,$G43:$I43)=0,"",IFERROR(IF(OR($A43="",$B43="",$C43="",$D43="",$E43="",$G43="",$H43="",$I43=""),"Conferir preenchimento",IF(OR($B43&lt;TODAY()-'Parâmetros'!$B$10,$B43&gt;TODAY()+'Parâmetros'!$B$7),"Conferir data",IF(OR($C43&lt;'Parâmetros'!$B$5,$D43&gt;'Parâmetros'!$B$6,$D43&lt;=$C43,($D43-$C43)*1440&lt;'Parâmetros'!$B$9),"Conferir horários",IF(AND($I43&lt;&gt;'Parâmetros'!$D$5,$I43&lt;&gt;'Parâmetros'!$D$6,$I43&lt;&gt;'Parâmetros'!$D$7,$I43&lt;&gt;'Parâmetros'!$D$8),"Conferir status",IF($I43='Parâmetros'!$D$8,"Cancelada",IF($F43="Código não cadastrado","Conferir equipamento",IF($K43&lt;&gt;'Parâmetros'!$F$5,"Conferir equipamento",IF(OR($H43&lt;=0,$H43&gt;'Parâmetros'!$B$8),"Conferir quantidade",IF($L43&gt;$J43,"Conflito de capacidade","Sem conflito"))))))))),"Conferir dados"))</f>
        <v/>
      </c>
      <c r="N43" s="12" t="n"/>
    </row>
    <row r="44" ht="21" customHeight="1">
      <c r="A44" s="12" t="n"/>
      <c r="B44" s="25" t="n"/>
      <c r="C44" s="26" t="n"/>
      <c r="D44" s="26" t="n"/>
      <c r="E44" s="12" t="n"/>
      <c r="F44" s="21">
        <f>IF($E44="","",IFERROR(VLOOKUP($E44,Equipamentos!$A$5:$E$104,2,FALSE),"Código não cadastrado"))</f>
        <v/>
      </c>
      <c r="G44" s="12" t="n"/>
      <c r="H44" s="13" t="n"/>
      <c r="I44" s="14" t="n"/>
      <c r="J44" s="16">
        <f>IF($E44="","",IFERROR(VLOOKUP($E44,Equipamentos!$A$5:$E$104,4,FALSE),""))</f>
        <v/>
      </c>
      <c r="K44" s="22">
        <f>IF($E44="","",IFERROR(VLOOKUP($E44,Equipamentos!$A$5:$E$104,5,FALSE),""))</f>
        <v/>
      </c>
      <c r="L44" s="16">
        <f>IF(OR($B44="",$C44="",$D44="",$E44="",$H44="",$I44=""),"",IF($I44='Parâmetros'!$D$8,"",IFERROR(SUMIFS($H$5:$H$204,$B$5:$B$204,$B44,$E$5:$E$204,$E44,$C$5:$C$204,"&lt;"&amp;$D44,$D$5:$D$204,"&gt;"&amp;$C44,$I$5:$I$204,'Parâmetros'!$D$5)+SUMIFS($H$5:$H$204,$B$5:$B$204,$B44,$E$5:$E$204,$E44,$C$5:$C$204,"&lt;"&amp;$D44,$D$5:$D$204,"&gt;"&amp;$C44,$I$5:$I$204,'Parâmetros'!$D$6)+SUMIFS($H$5:$H$204,$B$5:$B$204,$B44,$E$5:$E$204,$E44,$C$5:$C$204,"&lt;"&amp;$D44,$D$5:$D$204,"&gt;"&amp;$C44,$I$5:$I$204,'Parâmetros'!$D$7),"")))</f>
        <v/>
      </c>
      <c r="M44" s="22">
        <f>IF(COUNTA($A44:$E44,$G44:$I44)=0,"",IFERROR(IF(OR($A44="",$B44="",$C44="",$D44="",$E44="",$G44="",$H44="",$I44=""),"Conferir preenchimento",IF(OR($B44&lt;TODAY()-'Parâmetros'!$B$10,$B44&gt;TODAY()+'Parâmetros'!$B$7),"Conferir data",IF(OR($C44&lt;'Parâmetros'!$B$5,$D44&gt;'Parâmetros'!$B$6,$D44&lt;=$C44,($D44-$C44)*1440&lt;'Parâmetros'!$B$9),"Conferir horários",IF(AND($I44&lt;&gt;'Parâmetros'!$D$5,$I44&lt;&gt;'Parâmetros'!$D$6,$I44&lt;&gt;'Parâmetros'!$D$7,$I44&lt;&gt;'Parâmetros'!$D$8),"Conferir status",IF($I44='Parâmetros'!$D$8,"Cancelada",IF($F44="Código não cadastrado","Conferir equipamento",IF($K44&lt;&gt;'Parâmetros'!$F$5,"Conferir equipamento",IF(OR($H44&lt;=0,$H44&gt;'Parâmetros'!$B$8),"Conferir quantidade",IF($L44&gt;$J44,"Conflito de capacidade","Sem conflito"))))))))),"Conferir dados"))</f>
        <v/>
      </c>
      <c r="N44" s="12" t="n"/>
    </row>
    <row r="45" ht="21" customHeight="1">
      <c r="A45" s="12" t="n"/>
      <c r="B45" s="25" t="n"/>
      <c r="C45" s="26" t="n"/>
      <c r="D45" s="26" t="n"/>
      <c r="E45" s="12" t="n"/>
      <c r="F45" s="19">
        <f>IF($E45="","",IFERROR(VLOOKUP($E45,Equipamentos!$A$5:$E$104,2,FALSE),"Código não cadastrado"))</f>
        <v/>
      </c>
      <c r="G45" s="12" t="n"/>
      <c r="H45" s="13" t="n"/>
      <c r="I45" s="14" t="n"/>
      <c r="J45" s="15">
        <f>IF($E45="","",IFERROR(VLOOKUP($E45,Equipamentos!$A$5:$E$104,4,FALSE),""))</f>
        <v/>
      </c>
      <c r="K45" s="20">
        <f>IF($E45="","",IFERROR(VLOOKUP($E45,Equipamentos!$A$5:$E$104,5,FALSE),""))</f>
        <v/>
      </c>
      <c r="L45" s="15">
        <f>IF(OR($B45="",$C45="",$D45="",$E45="",$H45="",$I45=""),"",IF($I45='Parâmetros'!$D$8,"",IFERROR(SUMIFS($H$5:$H$204,$B$5:$B$204,$B45,$E$5:$E$204,$E45,$C$5:$C$204,"&lt;"&amp;$D45,$D$5:$D$204,"&gt;"&amp;$C45,$I$5:$I$204,'Parâmetros'!$D$5)+SUMIFS($H$5:$H$204,$B$5:$B$204,$B45,$E$5:$E$204,$E45,$C$5:$C$204,"&lt;"&amp;$D45,$D$5:$D$204,"&gt;"&amp;$C45,$I$5:$I$204,'Parâmetros'!$D$6)+SUMIFS($H$5:$H$204,$B$5:$B$204,$B45,$E$5:$E$204,$E45,$C$5:$C$204,"&lt;"&amp;$D45,$D$5:$D$204,"&gt;"&amp;$C45,$I$5:$I$204,'Parâmetros'!$D$7),"")))</f>
        <v/>
      </c>
      <c r="M45" s="20">
        <f>IF(COUNTA($A45:$E45,$G45:$I45)=0,"",IFERROR(IF(OR($A45="",$B45="",$C45="",$D45="",$E45="",$G45="",$H45="",$I45=""),"Conferir preenchimento",IF(OR($B45&lt;TODAY()-'Parâmetros'!$B$10,$B45&gt;TODAY()+'Parâmetros'!$B$7),"Conferir data",IF(OR($C45&lt;'Parâmetros'!$B$5,$D45&gt;'Parâmetros'!$B$6,$D45&lt;=$C45,($D45-$C45)*1440&lt;'Parâmetros'!$B$9),"Conferir horários",IF(AND($I45&lt;&gt;'Parâmetros'!$D$5,$I45&lt;&gt;'Parâmetros'!$D$6,$I45&lt;&gt;'Parâmetros'!$D$7,$I45&lt;&gt;'Parâmetros'!$D$8),"Conferir status",IF($I45='Parâmetros'!$D$8,"Cancelada",IF($F45="Código não cadastrado","Conferir equipamento",IF($K45&lt;&gt;'Parâmetros'!$F$5,"Conferir equipamento",IF(OR($H45&lt;=0,$H45&gt;'Parâmetros'!$B$8),"Conferir quantidade",IF($L45&gt;$J45,"Conflito de capacidade","Sem conflito"))))))))),"Conferir dados"))</f>
        <v/>
      </c>
      <c r="N45" s="12" t="n"/>
    </row>
    <row r="46" ht="21" customHeight="1">
      <c r="A46" s="12" t="n"/>
      <c r="B46" s="25" t="n"/>
      <c r="C46" s="26" t="n"/>
      <c r="D46" s="26" t="n"/>
      <c r="E46" s="12" t="n"/>
      <c r="F46" s="21">
        <f>IF($E46="","",IFERROR(VLOOKUP($E46,Equipamentos!$A$5:$E$104,2,FALSE),"Código não cadastrado"))</f>
        <v/>
      </c>
      <c r="G46" s="12" t="n"/>
      <c r="H46" s="13" t="n"/>
      <c r="I46" s="14" t="n"/>
      <c r="J46" s="16">
        <f>IF($E46="","",IFERROR(VLOOKUP($E46,Equipamentos!$A$5:$E$104,4,FALSE),""))</f>
        <v/>
      </c>
      <c r="K46" s="22">
        <f>IF($E46="","",IFERROR(VLOOKUP($E46,Equipamentos!$A$5:$E$104,5,FALSE),""))</f>
        <v/>
      </c>
      <c r="L46" s="16">
        <f>IF(OR($B46="",$C46="",$D46="",$E46="",$H46="",$I46=""),"",IF($I46='Parâmetros'!$D$8,"",IFERROR(SUMIFS($H$5:$H$204,$B$5:$B$204,$B46,$E$5:$E$204,$E46,$C$5:$C$204,"&lt;"&amp;$D46,$D$5:$D$204,"&gt;"&amp;$C46,$I$5:$I$204,'Parâmetros'!$D$5)+SUMIFS($H$5:$H$204,$B$5:$B$204,$B46,$E$5:$E$204,$E46,$C$5:$C$204,"&lt;"&amp;$D46,$D$5:$D$204,"&gt;"&amp;$C46,$I$5:$I$204,'Parâmetros'!$D$6)+SUMIFS($H$5:$H$204,$B$5:$B$204,$B46,$E$5:$E$204,$E46,$C$5:$C$204,"&lt;"&amp;$D46,$D$5:$D$204,"&gt;"&amp;$C46,$I$5:$I$204,'Parâmetros'!$D$7),"")))</f>
        <v/>
      </c>
      <c r="M46" s="22">
        <f>IF(COUNTA($A46:$E46,$G46:$I46)=0,"",IFERROR(IF(OR($A46="",$B46="",$C46="",$D46="",$E46="",$G46="",$H46="",$I46=""),"Conferir preenchimento",IF(OR($B46&lt;TODAY()-'Parâmetros'!$B$10,$B46&gt;TODAY()+'Parâmetros'!$B$7),"Conferir data",IF(OR($C46&lt;'Parâmetros'!$B$5,$D46&gt;'Parâmetros'!$B$6,$D46&lt;=$C46,($D46-$C46)*1440&lt;'Parâmetros'!$B$9),"Conferir horários",IF(AND($I46&lt;&gt;'Parâmetros'!$D$5,$I46&lt;&gt;'Parâmetros'!$D$6,$I46&lt;&gt;'Parâmetros'!$D$7,$I46&lt;&gt;'Parâmetros'!$D$8),"Conferir status",IF($I46='Parâmetros'!$D$8,"Cancelada",IF($F46="Código não cadastrado","Conferir equipamento",IF($K46&lt;&gt;'Parâmetros'!$F$5,"Conferir equipamento",IF(OR($H46&lt;=0,$H46&gt;'Parâmetros'!$B$8),"Conferir quantidade",IF($L46&gt;$J46,"Conflito de capacidade","Sem conflito"))))))))),"Conferir dados"))</f>
        <v/>
      </c>
      <c r="N46" s="12" t="n"/>
    </row>
    <row r="47" ht="21" customHeight="1">
      <c r="A47" s="12" t="n"/>
      <c r="B47" s="25" t="n"/>
      <c r="C47" s="26" t="n"/>
      <c r="D47" s="26" t="n"/>
      <c r="E47" s="12" t="n"/>
      <c r="F47" s="19">
        <f>IF($E47="","",IFERROR(VLOOKUP($E47,Equipamentos!$A$5:$E$104,2,FALSE),"Código não cadastrado"))</f>
        <v/>
      </c>
      <c r="G47" s="12" t="n"/>
      <c r="H47" s="13" t="n"/>
      <c r="I47" s="14" t="n"/>
      <c r="J47" s="15">
        <f>IF($E47="","",IFERROR(VLOOKUP($E47,Equipamentos!$A$5:$E$104,4,FALSE),""))</f>
        <v/>
      </c>
      <c r="K47" s="20">
        <f>IF($E47="","",IFERROR(VLOOKUP($E47,Equipamentos!$A$5:$E$104,5,FALSE),""))</f>
        <v/>
      </c>
      <c r="L47" s="15">
        <f>IF(OR($B47="",$C47="",$D47="",$E47="",$H47="",$I47=""),"",IF($I47='Parâmetros'!$D$8,"",IFERROR(SUMIFS($H$5:$H$204,$B$5:$B$204,$B47,$E$5:$E$204,$E47,$C$5:$C$204,"&lt;"&amp;$D47,$D$5:$D$204,"&gt;"&amp;$C47,$I$5:$I$204,'Parâmetros'!$D$5)+SUMIFS($H$5:$H$204,$B$5:$B$204,$B47,$E$5:$E$204,$E47,$C$5:$C$204,"&lt;"&amp;$D47,$D$5:$D$204,"&gt;"&amp;$C47,$I$5:$I$204,'Parâmetros'!$D$6)+SUMIFS($H$5:$H$204,$B$5:$B$204,$B47,$E$5:$E$204,$E47,$C$5:$C$204,"&lt;"&amp;$D47,$D$5:$D$204,"&gt;"&amp;$C47,$I$5:$I$204,'Parâmetros'!$D$7),"")))</f>
        <v/>
      </c>
      <c r="M47" s="20">
        <f>IF(COUNTA($A47:$E47,$G47:$I47)=0,"",IFERROR(IF(OR($A47="",$B47="",$C47="",$D47="",$E47="",$G47="",$H47="",$I47=""),"Conferir preenchimento",IF(OR($B47&lt;TODAY()-'Parâmetros'!$B$10,$B47&gt;TODAY()+'Parâmetros'!$B$7),"Conferir data",IF(OR($C47&lt;'Parâmetros'!$B$5,$D47&gt;'Parâmetros'!$B$6,$D47&lt;=$C47,($D47-$C47)*1440&lt;'Parâmetros'!$B$9),"Conferir horários",IF(AND($I47&lt;&gt;'Parâmetros'!$D$5,$I47&lt;&gt;'Parâmetros'!$D$6,$I47&lt;&gt;'Parâmetros'!$D$7,$I47&lt;&gt;'Parâmetros'!$D$8),"Conferir status",IF($I47='Parâmetros'!$D$8,"Cancelada",IF($F47="Código não cadastrado","Conferir equipamento",IF($K47&lt;&gt;'Parâmetros'!$F$5,"Conferir equipamento",IF(OR($H47&lt;=0,$H47&gt;'Parâmetros'!$B$8),"Conferir quantidade",IF($L47&gt;$J47,"Conflito de capacidade","Sem conflito"))))))))),"Conferir dados"))</f>
        <v/>
      </c>
      <c r="N47" s="12" t="n"/>
    </row>
    <row r="48" ht="21" customHeight="1">
      <c r="A48" s="12" t="n"/>
      <c r="B48" s="25" t="n"/>
      <c r="C48" s="26" t="n"/>
      <c r="D48" s="26" t="n"/>
      <c r="E48" s="12" t="n"/>
      <c r="F48" s="21">
        <f>IF($E48="","",IFERROR(VLOOKUP($E48,Equipamentos!$A$5:$E$104,2,FALSE),"Código não cadastrado"))</f>
        <v/>
      </c>
      <c r="G48" s="12" t="n"/>
      <c r="H48" s="13" t="n"/>
      <c r="I48" s="14" t="n"/>
      <c r="J48" s="16">
        <f>IF($E48="","",IFERROR(VLOOKUP($E48,Equipamentos!$A$5:$E$104,4,FALSE),""))</f>
        <v/>
      </c>
      <c r="K48" s="22">
        <f>IF($E48="","",IFERROR(VLOOKUP($E48,Equipamentos!$A$5:$E$104,5,FALSE),""))</f>
        <v/>
      </c>
      <c r="L48" s="16">
        <f>IF(OR($B48="",$C48="",$D48="",$E48="",$H48="",$I48=""),"",IF($I48='Parâmetros'!$D$8,"",IFERROR(SUMIFS($H$5:$H$204,$B$5:$B$204,$B48,$E$5:$E$204,$E48,$C$5:$C$204,"&lt;"&amp;$D48,$D$5:$D$204,"&gt;"&amp;$C48,$I$5:$I$204,'Parâmetros'!$D$5)+SUMIFS($H$5:$H$204,$B$5:$B$204,$B48,$E$5:$E$204,$E48,$C$5:$C$204,"&lt;"&amp;$D48,$D$5:$D$204,"&gt;"&amp;$C48,$I$5:$I$204,'Parâmetros'!$D$6)+SUMIFS($H$5:$H$204,$B$5:$B$204,$B48,$E$5:$E$204,$E48,$C$5:$C$204,"&lt;"&amp;$D48,$D$5:$D$204,"&gt;"&amp;$C48,$I$5:$I$204,'Parâmetros'!$D$7),"")))</f>
        <v/>
      </c>
      <c r="M48" s="22">
        <f>IF(COUNTA($A48:$E48,$G48:$I48)=0,"",IFERROR(IF(OR($A48="",$B48="",$C48="",$D48="",$E48="",$G48="",$H48="",$I48=""),"Conferir preenchimento",IF(OR($B48&lt;TODAY()-'Parâmetros'!$B$10,$B48&gt;TODAY()+'Parâmetros'!$B$7),"Conferir data",IF(OR($C48&lt;'Parâmetros'!$B$5,$D48&gt;'Parâmetros'!$B$6,$D48&lt;=$C48,($D48-$C48)*1440&lt;'Parâmetros'!$B$9),"Conferir horários",IF(AND($I48&lt;&gt;'Parâmetros'!$D$5,$I48&lt;&gt;'Parâmetros'!$D$6,$I48&lt;&gt;'Parâmetros'!$D$7,$I48&lt;&gt;'Parâmetros'!$D$8),"Conferir status",IF($I48='Parâmetros'!$D$8,"Cancelada",IF($F48="Código não cadastrado","Conferir equipamento",IF($K48&lt;&gt;'Parâmetros'!$F$5,"Conferir equipamento",IF(OR($H48&lt;=0,$H48&gt;'Parâmetros'!$B$8),"Conferir quantidade",IF($L48&gt;$J48,"Conflito de capacidade","Sem conflito"))))))))),"Conferir dados"))</f>
        <v/>
      </c>
      <c r="N48" s="12" t="n"/>
    </row>
    <row r="49" ht="21" customHeight="1">
      <c r="A49" s="12" t="n"/>
      <c r="B49" s="25" t="n"/>
      <c r="C49" s="26" t="n"/>
      <c r="D49" s="26" t="n"/>
      <c r="E49" s="12" t="n"/>
      <c r="F49" s="19">
        <f>IF($E49="","",IFERROR(VLOOKUP($E49,Equipamentos!$A$5:$E$104,2,FALSE),"Código não cadastrado"))</f>
        <v/>
      </c>
      <c r="G49" s="12" t="n"/>
      <c r="H49" s="13" t="n"/>
      <c r="I49" s="14" t="n"/>
      <c r="J49" s="15">
        <f>IF($E49="","",IFERROR(VLOOKUP($E49,Equipamentos!$A$5:$E$104,4,FALSE),""))</f>
        <v/>
      </c>
      <c r="K49" s="20">
        <f>IF($E49="","",IFERROR(VLOOKUP($E49,Equipamentos!$A$5:$E$104,5,FALSE),""))</f>
        <v/>
      </c>
      <c r="L49" s="15">
        <f>IF(OR($B49="",$C49="",$D49="",$E49="",$H49="",$I49=""),"",IF($I49='Parâmetros'!$D$8,"",IFERROR(SUMIFS($H$5:$H$204,$B$5:$B$204,$B49,$E$5:$E$204,$E49,$C$5:$C$204,"&lt;"&amp;$D49,$D$5:$D$204,"&gt;"&amp;$C49,$I$5:$I$204,'Parâmetros'!$D$5)+SUMIFS($H$5:$H$204,$B$5:$B$204,$B49,$E$5:$E$204,$E49,$C$5:$C$204,"&lt;"&amp;$D49,$D$5:$D$204,"&gt;"&amp;$C49,$I$5:$I$204,'Parâmetros'!$D$6)+SUMIFS($H$5:$H$204,$B$5:$B$204,$B49,$E$5:$E$204,$E49,$C$5:$C$204,"&lt;"&amp;$D49,$D$5:$D$204,"&gt;"&amp;$C49,$I$5:$I$204,'Parâmetros'!$D$7),"")))</f>
        <v/>
      </c>
      <c r="M49" s="20">
        <f>IF(COUNTA($A49:$E49,$G49:$I49)=0,"",IFERROR(IF(OR($A49="",$B49="",$C49="",$D49="",$E49="",$G49="",$H49="",$I49=""),"Conferir preenchimento",IF(OR($B49&lt;TODAY()-'Parâmetros'!$B$10,$B49&gt;TODAY()+'Parâmetros'!$B$7),"Conferir data",IF(OR($C49&lt;'Parâmetros'!$B$5,$D49&gt;'Parâmetros'!$B$6,$D49&lt;=$C49,($D49-$C49)*1440&lt;'Parâmetros'!$B$9),"Conferir horários",IF(AND($I49&lt;&gt;'Parâmetros'!$D$5,$I49&lt;&gt;'Parâmetros'!$D$6,$I49&lt;&gt;'Parâmetros'!$D$7,$I49&lt;&gt;'Parâmetros'!$D$8),"Conferir status",IF($I49='Parâmetros'!$D$8,"Cancelada",IF($F49="Código não cadastrado","Conferir equipamento",IF($K49&lt;&gt;'Parâmetros'!$F$5,"Conferir equipamento",IF(OR($H49&lt;=0,$H49&gt;'Parâmetros'!$B$8),"Conferir quantidade",IF($L49&gt;$J49,"Conflito de capacidade","Sem conflito"))))))))),"Conferir dados"))</f>
        <v/>
      </c>
      <c r="N49" s="12" t="n"/>
    </row>
    <row r="50" ht="21" customHeight="1">
      <c r="A50" s="12" t="n"/>
      <c r="B50" s="25" t="n"/>
      <c r="C50" s="26" t="n"/>
      <c r="D50" s="26" t="n"/>
      <c r="E50" s="12" t="n"/>
      <c r="F50" s="21">
        <f>IF($E50="","",IFERROR(VLOOKUP($E50,Equipamentos!$A$5:$E$104,2,FALSE),"Código não cadastrado"))</f>
        <v/>
      </c>
      <c r="G50" s="12" t="n"/>
      <c r="H50" s="13" t="n"/>
      <c r="I50" s="14" t="n"/>
      <c r="J50" s="16">
        <f>IF($E50="","",IFERROR(VLOOKUP($E50,Equipamentos!$A$5:$E$104,4,FALSE),""))</f>
        <v/>
      </c>
      <c r="K50" s="22">
        <f>IF($E50="","",IFERROR(VLOOKUP($E50,Equipamentos!$A$5:$E$104,5,FALSE),""))</f>
        <v/>
      </c>
      <c r="L50" s="16">
        <f>IF(OR($B50="",$C50="",$D50="",$E50="",$H50="",$I50=""),"",IF($I50='Parâmetros'!$D$8,"",IFERROR(SUMIFS($H$5:$H$204,$B$5:$B$204,$B50,$E$5:$E$204,$E50,$C$5:$C$204,"&lt;"&amp;$D50,$D$5:$D$204,"&gt;"&amp;$C50,$I$5:$I$204,'Parâmetros'!$D$5)+SUMIFS($H$5:$H$204,$B$5:$B$204,$B50,$E$5:$E$204,$E50,$C$5:$C$204,"&lt;"&amp;$D50,$D$5:$D$204,"&gt;"&amp;$C50,$I$5:$I$204,'Parâmetros'!$D$6)+SUMIFS($H$5:$H$204,$B$5:$B$204,$B50,$E$5:$E$204,$E50,$C$5:$C$204,"&lt;"&amp;$D50,$D$5:$D$204,"&gt;"&amp;$C50,$I$5:$I$204,'Parâmetros'!$D$7),"")))</f>
        <v/>
      </c>
      <c r="M50" s="22">
        <f>IF(COUNTA($A50:$E50,$G50:$I50)=0,"",IFERROR(IF(OR($A50="",$B50="",$C50="",$D50="",$E50="",$G50="",$H50="",$I50=""),"Conferir preenchimento",IF(OR($B50&lt;TODAY()-'Parâmetros'!$B$10,$B50&gt;TODAY()+'Parâmetros'!$B$7),"Conferir data",IF(OR($C50&lt;'Parâmetros'!$B$5,$D50&gt;'Parâmetros'!$B$6,$D50&lt;=$C50,($D50-$C50)*1440&lt;'Parâmetros'!$B$9),"Conferir horários",IF(AND($I50&lt;&gt;'Parâmetros'!$D$5,$I50&lt;&gt;'Parâmetros'!$D$6,$I50&lt;&gt;'Parâmetros'!$D$7,$I50&lt;&gt;'Parâmetros'!$D$8),"Conferir status",IF($I50='Parâmetros'!$D$8,"Cancelada",IF($F50="Código não cadastrado","Conferir equipamento",IF($K50&lt;&gt;'Parâmetros'!$F$5,"Conferir equipamento",IF(OR($H50&lt;=0,$H50&gt;'Parâmetros'!$B$8),"Conferir quantidade",IF($L50&gt;$J50,"Conflito de capacidade","Sem conflito"))))))))),"Conferir dados"))</f>
        <v/>
      </c>
      <c r="N50" s="12" t="n"/>
    </row>
    <row r="51" ht="21" customHeight="1">
      <c r="A51" s="12" t="n"/>
      <c r="B51" s="25" t="n"/>
      <c r="C51" s="26" t="n"/>
      <c r="D51" s="26" t="n"/>
      <c r="E51" s="12" t="n"/>
      <c r="F51" s="19">
        <f>IF($E51="","",IFERROR(VLOOKUP($E51,Equipamentos!$A$5:$E$104,2,FALSE),"Código não cadastrado"))</f>
        <v/>
      </c>
      <c r="G51" s="12" t="n"/>
      <c r="H51" s="13" t="n"/>
      <c r="I51" s="14" t="n"/>
      <c r="J51" s="15">
        <f>IF($E51="","",IFERROR(VLOOKUP($E51,Equipamentos!$A$5:$E$104,4,FALSE),""))</f>
        <v/>
      </c>
      <c r="K51" s="20">
        <f>IF($E51="","",IFERROR(VLOOKUP($E51,Equipamentos!$A$5:$E$104,5,FALSE),""))</f>
        <v/>
      </c>
      <c r="L51" s="15">
        <f>IF(OR($B51="",$C51="",$D51="",$E51="",$H51="",$I51=""),"",IF($I51='Parâmetros'!$D$8,"",IFERROR(SUMIFS($H$5:$H$204,$B$5:$B$204,$B51,$E$5:$E$204,$E51,$C$5:$C$204,"&lt;"&amp;$D51,$D$5:$D$204,"&gt;"&amp;$C51,$I$5:$I$204,'Parâmetros'!$D$5)+SUMIFS($H$5:$H$204,$B$5:$B$204,$B51,$E$5:$E$204,$E51,$C$5:$C$204,"&lt;"&amp;$D51,$D$5:$D$204,"&gt;"&amp;$C51,$I$5:$I$204,'Parâmetros'!$D$6)+SUMIFS($H$5:$H$204,$B$5:$B$204,$B51,$E$5:$E$204,$E51,$C$5:$C$204,"&lt;"&amp;$D51,$D$5:$D$204,"&gt;"&amp;$C51,$I$5:$I$204,'Parâmetros'!$D$7),"")))</f>
        <v/>
      </c>
      <c r="M51" s="20">
        <f>IF(COUNTA($A51:$E51,$G51:$I51)=0,"",IFERROR(IF(OR($A51="",$B51="",$C51="",$D51="",$E51="",$G51="",$H51="",$I51=""),"Conferir preenchimento",IF(OR($B51&lt;TODAY()-'Parâmetros'!$B$10,$B51&gt;TODAY()+'Parâmetros'!$B$7),"Conferir data",IF(OR($C51&lt;'Parâmetros'!$B$5,$D51&gt;'Parâmetros'!$B$6,$D51&lt;=$C51,($D51-$C51)*1440&lt;'Parâmetros'!$B$9),"Conferir horários",IF(AND($I51&lt;&gt;'Parâmetros'!$D$5,$I51&lt;&gt;'Parâmetros'!$D$6,$I51&lt;&gt;'Parâmetros'!$D$7,$I51&lt;&gt;'Parâmetros'!$D$8),"Conferir status",IF($I51='Parâmetros'!$D$8,"Cancelada",IF($F51="Código não cadastrado","Conferir equipamento",IF($K51&lt;&gt;'Parâmetros'!$F$5,"Conferir equipamento",IF(OR($H51&lt;=0,$H51&gt;'Parâmetros'!$B$8),"Conferir quantidade",IF($L51&gt;$J51,"Conflito de capacidade","Sem conflito"))))))))),"Conferir dados"))</f>
        <v/>
      </c>
      <c r="N51" s="12" t="n"/>
    </row>
    <row r="52" ht="21" customHeight="1">
      <c r="A52" s="12" t="n"/>
      <c r="B52" s="25" t="n"/>
      <c r="C52" s="26" t="n"/>
      <c r="D52" s="26" t="n"/>
      <c r="E52" s="12" t="n"/>
      <c r="F52" s="21">
        <f>IF($E52="","",IFERROR(VLOOKUP($E52,Equipamentos!$A$5:$E$104,2,FALSE),"Código não cadastrado"))</f>
        <v/>
      </c>
      <c r="G52" s="12" t="n"/>
      <c r="H52" s="13" t="n"/>
      <c r="I52" s="14" t="n"/>
      <c r="J52" s="16">
        <f>IF($E52="","",IFERROR(VLOOKUP($E52,Equipamentos!$A$5:$E$104,4,FALSE),""))</f>
        <v/>
      </c>
      <c r="K52" s="22">
        <f>IF($E52="","",IFERROR(VLOOKUP($E52,Equipamentos!$A$5:$E$104,5,FALSE),""))</f>
        <v/>
      </c>
      <c r="L52" s="16">
        <f>IF(OR($B52="",$C52="",$D52="",$E52="",$H52="",$I52=""),"",IF($I52='Parâmetros'!$D$8,"",IFERROR(SUMIFS($H$5:$H$204,$B$5:$B$204,$B52,$E$5:$E$204,$E52,$C$5:$C$204,"&lt;"&amp;$D52,$D$5:$D$204,"&gt;"&amp;$C52,$I$5:$I$204,'Parâmetros'!$D$5)+SUMIFS($H$5:$H$204,$B$5:$B$204,$B52,$E$5:$E$204,$E52,$C$5:$C$204,"&lt;"&amp;$D52,$D$5:$D$204,"&gt;"&amp;$C52,$I$5:$I$204,'Parâmetros'!$D$6)+SUMIFS($H$5:$H$204,$B$5:$B$204,$B52,$E$5:$E$204,$E52,$C$5:$C$204,"&lt;"&amp;$D52,$D$5:$D$204,"&gt;"&amp;$C52,$I$5:$I$204,'Parâmetros'!$D$7),"")))</f>
        <v/>
      </c>
      <c r="M52" s="22">
        <f>IF(COUNTA($A52:$E52,$G52:$I52)=0,"",IFERROR(IF(OR($A52="",$B52="",$C52="",$D52="",$E52="",$G52="",$H52="",$I52=""),"Conferir preenchimento",IF(OR($B52&lt;TODAY()-'Parâmetros'!$B$10,$B52&gt;TODAY()+'Parâmetros'!$B$7),"Conferir data",IF(OR($C52&lt;'Parâmetros'!$B$5,$D52&gt;'Parâmetros'!$B$6,$D52&lt;=$C52,($D52-$C52)*1440&lt;'Parâmetros'!$B$9),"Conferir horários",IF(AND($I52&lt;&gt;'Parâmetros'!$D$5,$I52&lt;&gt;'Parâmetros'!$D$6,$I52&lt;&gt;'Parâmetros'!$D$7,$I52&lt;&gt;'Parâmetros'!$D$8),"Conferir status",IF($I52='Parâmetros'!$D$8,"Cancelada",IF($F52="Código não cadastrado","Conferir equipamento",IF($K52&lt;&gt;'Parâmetros'!$F$5,"Conferir equipamento",IF(OR($H52&lt;=0,$H52&gt;'Parâmetros'!$B$8),"Conferir quantidade",IF($L52&gt;$J52,"Conflito de capacidade","Sem conflito"))))))))),"Conferir dados"))</f>
        <v/>
      </c>
      <c r="N52" s="12" t="n"/>
    </row>
    <row r="53" ht="21" customHeight="1">
      <c r="A53" s="12" t="n"/>
      <c r="B53" s="25" t="n"/>
      <c r="C53" s="26" t="n"/>
      <c r="D53" s="26" t="n"/>
      <c r="E53" s="12" t="n"/>
      <c r="F53" s="19">
        <f>IF($E53="","",IFERROR(VLOOKUP($E53,Equipamentos!$A$5:$E$104,2,FALSE),"Código não cadastrado"))</f>
        <v/>
      </c>
      <c r="G53" s="12" t="n"/>
      <c r="H53" s="13" t="n"/>
      <c r="I53" s="14" t="n"/>
      <c r="J53" s="15">
        <f>IF($E53="","",IFERROR(VLOOKUP($E53,Equipamentos!$A$5:$E$104,4,FALSE),""))</f>
        <v/>
      </c>
      <c r="K53" s="20">
        <f>IF($E53="","",IFERROR(VLOOKUP($E53,Equipamentos!$A$5:$E$104,5,FALSE),""))</f>
        <v/>
      </c>
      <c r="L53" s="15">
        <f>IF(OR($B53="",$C53="",$D53="",$E53="",$H53="",$I53=""),"",IF($I53='Parâmetros'!$D$8,"",IFERROR(SUMIFS($H$5:$H$204,$B$5:$B$204,$B53,$E$5:$E$204,$E53,$C$5:$C$204,"&lt;"&amp;$D53,$D$5:$D$204,"&gt;"&amp;$C53,$I$5:$I$204,'Parâmetros'!$D$5)+SUMIFS($H$5:$H$204,$B$5:$B$204,$B53,$E$5:$E$204,$E53,$C$5:$C$204,"&lt;"&amp;$D53,$D$5:$D$204,"&gt;"&amp;$C53,$I$5:$I$204,'Parâmetros'!$D$6)+SUMIFS($H$5:$H$204,$B$5:$B$204,$B53,$E$5:$E$204,$E53,$C$5:$C$204,"&lt;"&amp;$D53,$D$5:$D$204,"&gt;"&amp;$C53,$I$5:$I$204,'Parâmetros'!$D$7),"")))</f>
        <v/>
      </c>
      <c r="M53" s="20">
        <f>IF(COUNTA($A53:$E53,$G53:$I53)=0,"",IFERROR(IF(OR($A53="",$B53="",$C53="",$D53="",$E53="",$G53="",$H53="",$I53=""),"Conferir preenchimento",IF(OR($B53&lt;TODAY()-'Parâmetros'!$B$10,$B53&gt;TODAY()+'Parâmetros'!$B$7),"Conferir data",IF(OR($C53&lt;'Parâmetros'!$B$5,$D53&gt;'Parâmetros'!$B$6,$D53&lt;=$C53,($D53-$C53)*1440&lt;'Parâmetros'!$B$9),"Conferir horários",IF(AND($I53&lt;&gt;'Parâmetros'!$D$5,$I53&lt;&gt;'Parâmetros'!$D$6,$I53&lt;&gt;'Parâmetros'!$D$7,$I53&lt;&gt;'Parâmetros'!$D$8),"Conferir status",IF($I53='Parâmetros'!$D$8,"Cancelada",IF($F53="Código não cadastrado","Conferir equipamento",IF($K53&lt;&gt;'Parâmetros'!$F$5,"Conferir equipamento",IF(OR($H53&lt;=0,$H53&gt;'Parâmetros'!$B$8),"Conferir quantidade",IF($L53&gt;$J53,"Conflito de capacidade","Sem conflito"))))))))),"Conferir dados"))</f>
        <v/>
      </c>
      <c r="N53" s="12" t="n"/>
    </row>
    <row r="54" ht="21" customHeight="1">
      <c r="A54" s="12" t="n"/>
      <c r="B54" s="25" t="n"/>
      <c r="C54" s="26" t="n"/>
      <c r="D54" s="26" t="n"/>
      <c r="E54" s="12" t="n"/>
      <c r="F54" s="21">
        <f>IF($E54="","",IFERROR(VLOOKUP($E54,Equipamentos!$A$5:$E$104,2,FALSE),"Código não cadastrado"))</f>
        <v/>
      </c>
      <c r="G54" s="12" t="n"/>
      <c r="H54" s="13" t="n"/>
      <c r="I54" s="14" t="n"/>
      <c r="J54" s="16">
        <f>IF($E54="","",IFERROR(VLOOKUP($E54,Equipamentos!$A$5:$E$104,4,FALSE),""))</f>
        <v/>
      </c>
      <c r="K54" s="22">
        <f>IF($E54="","",IFERROR(VLOOKUP($E54,Equipamentos!$A$5:$E$104,5,FALSE),""))</f>
        <v/>
      </c>
      <c r="L54" s="16">
        <f>IF(OR($B54="",$C54="",$D54="",$E54="",$H54="",$I54=""),"",IF($I54='Parâmetros'!$D$8,"",IFERROR(SUMIFS($H$5:$H$204,$B$5:$B$204,$B54,$E$5:$E$204,$E54,$C$5:$C$204,"&lt;"&amp;$D54,$D$5:$D$204,"&gt;"&amp;$C54,$I$5:$I$204,'Parâmetros'!$D$5)+SUMIFS($H$5:$H$204,$B$5:$B$204,$B54,$E$5:$E$204,$E54,$C$5:$C$204,"&lt;"&amp;$D54,$D$5:$D$204,"&gt;"&amp;$C54,$I$5:$I$204,'Parâmetros'!$D$6)+SUMIFS($H$5:$H$204,$B$5:$B$204,$B54,$E$5:$E$204,$E54,$C$5:$C$204,"&lt;"&amp;$D54,$D$5:$D$204,"&gt;"&amp;$C54,$I$5:$I$204,'Parâmetros'!$D$7),"")))</f>
        <v/>
      </c>
      <c r="M54" s="22">
        <f>IF(COUNTA($A54:$E54,$G54:$I54)=0,"",IFERROR(IF(OR($A54="",$B54="",$C54="",$D54="",$E54="",$G54="",$H54="",$I54=""),"Conferir preenchimento",IF(OR($B54&lt;TODAY()-'Parâmetros'!$B$10,$B54&gt;TODAY()+'Parâmetros'!$B$7),"Conferir data",IF(OR($C54&lt;'Parâmetros'!$B$5,$D54&gt;'Parâmetros'!$B$6,$D54&lt;=$C54,($D54-$C54)*1440&lt;'Parâmetros'!$B$9),"Conferir horários",IF(AND($I54&lt;&gt;'Parâmetros'!$D$5,$I54&lt;&gt;'Parâmetros'!$D$6,$I54&lt;&gt;'Parâmetros'!$D$7,$I54&lt;&gt;'Parâmetros'!$D$8),"Conferir status",IF($I54='Parâmetros'!$D$8,"Cancelada",IF($F54="Código não cadastrado","Conferir equipamento",IF($K54&lt;&gt;'Parâmetros'!$F$5,"Conferir equipamento",IF(OR($H54&lt;=0,$H54&gt;'Parâmetros'!$B$8),"Conferir quantidade",IF($L54&gt;$J54,"Conflito de capacidade","Sem conflito"))))))))),"Conferir dados"))</f>
        <v/>
      </c>
      <c r="N54" s="12" t="n"/>
    </row>
    <row r="55" ht="21" customHeight="1">
      <c r="A55" s="12" t="n"/>
      <c r="B55" s="25" t="n"/>
      <c r="C55" s="26" t="n"/>
      <c r="D55" s="26" t="n"/>
      <c r="E55" s="12" t="n"/>
      <c r="F55" s="19">
        <f>IF($E55="","",IFERROR(VLOOKUP($E55,Equipamentos!$A$5:$E$104,2,FALSE),"Código não cadastrado"))</f>
        <v/>
      </c>
      <c r="G55" s="12" t="n"/>
      <c r="H55" s="13" t="n"/>
      <c r="I55" s="14" t="n"/>
      <c r="J55" s="15">
        <f>IF($E55="","",IFERROR(VLOOKUP($E55,Equipamentos!$A$5:$E$104,4,FALSE),""))</f>
        <v/>
      </c>
      <c r="K55" s="20">
        <f>IF($E55="","",IFERROR(VLOOKUP($E55,Equipamentos!$A$5:$E$104,5,FALSE),""))</f>
        <v/>
      </c>
      <c r="L55" s="15">
        <f>IF(OR($B55="",$C55="",$D55="",$E55="",$H55="",$I55=""),"",IF($I55='Parâmetros'!$D$8,"",IFERROR(SUMIFS($H$5:$H$204,$B$5:$B$204,$B55,$E$5:$E$204,$E55,$C$5:$C$204,"&lt;"&amp;$D55,$D$5:$D$204,"&gt;"&amp;$C55,$I$5:$I$204,'Parâmetros'!$D$5)+SUMIFS($H$5:$H$204,$B$5:$B$204,$B55,$E$5:$E$204,$E55,$C$5:$C$204,"&lt;"&amp;$D55,$D$5:$D$204,"&gt;"&amp;$C55,$I$5:$I$204,'Parâmetros'!$D$6)+SUMIFS($H$5:$H$204,$B$5:$B$204,$B55,$E$5:$E$204,$E55,$C$5:$C$204,"&lt;"&amp;$D55,$D$5:$D$204,"&gt;"&amp;$C55,$I$5:$I$204,'Parâmetros'!$D$7),"")))</f>
        <v/>
      </c>
      <c r="M55" s="20">
        <f>IF(COUNTA($A55:$E55,$G55:$I55)=0,"",IFERROR(IF(OR($A55="",$B55="",$C55="",$D55="",$E55="",$G55="",$H55="",$I55=""),"Conferir preenchimento",IF(OR($B55&lt;TODAY()-'Parâmetros'!$B$10,$B55&gt;TODAY()+'Parâmetros'!$B$7),"Conferir data",IF(OR($C55&lt;'Parâmetros'!$B$5,$D55&gt;'Parâmetros'!$B$6,$D55&lt;=$C55,($D55-$C55)*1440&lt;'Parâmetros'!$B$9),"Conferir horários",IF(AND($I55&lt;&gt;'Parâmetros'!$D$5,$I55&lt;&gt;'Parâmetros'!$D$6,$I55&lt;&gt;'Parâmetros'!$D$7,$I55&lt;&gt;'Parâmetros'!$D$8),"Conferir status",IF($I55='Parâmetros'!$D$8,"Cancelada",IF($F55="Código não cadastrado","Conferir equipamento",IF($K55&lt;&gt;'Parâmetros'!$F$5,"Conferir equipamento",IF(OR($H55&lt;=0,$H55&gt;'Parâmetros'!$B$8),"Conferir quantidade",IF($L55&gt;$J55,"Conflito de capacidade","Sem conflito"))))))))),"Conferir dados"))</f>
        <v/>
      </c>
      <c r="N55" s="12" t="n"/>
    </row>
    <row r="56" ht="21" customHeight="1">
      <c r="A56" s="12" t="n"/>
      <c r="B56" s="25" t="n"/>
      <c r="C56" s="26" t="n"/>
      <c r="D56" s="26" t="n"/>
      <c r="E56" s="12" t="n"/>
      <c r="F56" s="21">
        <f>IF($E56="","",IFERROR(VLOOKUP($E56,Equipamentos!$A$5:$E$104,2,FALSE),"Código não cadastrado"))</f>
        <v/>
      </c>
      <c r="G56" s="12" t="n"/>
      <c r="H56" s="13" t="n"/>
      <c r="I56" s="14" t="n"/>
      <c r="J56" s="16">
        <f>IF($E56="","",IFERROR(VLOOKUP($E56,Equipamentos!$A$5:$E$104,4,FALSE),""))</f>
        <v/>
      </c>
      <c r="K56" s="22">
        <f>IF($E56="","",IFERROR(VLOOKUP($E56,Equipamentos!$A$5:$E$104,5,FALSE),""))</f>
        <v/>
      </c>
      <c r="L56" s="16">
        <f>IF(OR($B56="",$C56="",$D56="",$E56="",$H56="",$I56=""),"",IF($I56='Parâmetros'!$D$8,"",IFERROR(SUMIFS($H$5:$H$204,$B$5:$B$204,$B56,$E$5:$E$204,$E56,$C$5:$C$204,"&lt;"&amp;$D56,$D$5:$D$204,"&gt;"&amp;$C56,$I$5:$I$204,'Parâmetros'!$D$5)+SUMIFS($H$5:$H$204,$B$5:$B$204,$B56,$E$5:$E$204,$E56,$C$5:$C$204,"&lt;"&amp;$D56,$D$5:$D$204,"&gt;"&amp;$C56,$I$5:$I$204,'Parâmetros'!$D$6)+SUMIFS($H$5:$H$204,$B$5:$B$204,$B56,$E$5:$E$204,$E56,$C$5:$C$204,"&lt;"&amp;$D56,$D$5:$D$204,"&gt;"&amp;$C56,$I$5:$I$204,'Parâmetros'!$D$7),"")))</f>
        <v/>
      </c>
      <c r="M56" s="22">
        <f>IF(COUNTA($A56:$E56,$G56:$I56)=0,"",IFERROR(IF(OR($A56="",$B56="",$C56="",$D56="",$E56="",$G56="",$H56="",$I56=""),"Conferir preenchimento",IF(OR($B56&lt;TODAY()-'Parâmetros'!$B$10,$B56&gt;TODAY()+'Parâmetros'!$B$7),"Conferir data",IF(OR($C56&lt;'Parâmetros'!$B$5,$D56&gt;'Parâmetros'!$B$6,$D56&lt;=$C56,($D56-$C56)*1440&lt;'Parâmetros'!$B$9),"Conferir horários",IF(AND($I56&lt;&gt;'Parâmetros'!$D$5,$I56&lt;&gt;'Parâmetros'!$D$6,$I56&lt;&gt;'Parâmetros'!$D$7,$I56&lt;&gt;'Parâmetros'!$D$8),"Conferir status",IF($I56='Parâmetros'!$D$8,"Cancelada",IF($F56="Código não cadastrado","Conferir equipamento",IF($K56&lt;&gt;'Parâmetros'!$F$5,"Conferir equipamento",IF(OR($H56&lt;=0,$H56&gt;'Parâmetros'!$B$8),"Conferir quantidade",IF($L56&gt;$J56,"Conflito de capacidade","Sem conflito"))))))))),"Conferir dados"))</f>
        <v/>
      </c>
      <c r="N56" s="12" t="n"/>
    </row>
    <row r="57" ht="21" customHeight="1">
      <c r="A57" s="12" t="n"/>
      <c r="B57" s="25" t="n"/>
      <c r="C57" s="26" t="n"/>
      <c r="D57" s="26" t="n"/>
      <c r="E57" s="12" t="n"/>
      <c r="F57" s="19">
        <f>IF($E57="","",IFERROR(VLOOKUP($E57,Equipamentos!$A$5:$E$104,2,FALSE),"Código não cadastrado"))</f>
        <v/>
      </c>
      <c r="G57" s="12" t="n"/>
      <c r="H57" s="13" t="n"/>
      <c r="I57" s="14" t="n"/>
      <c r="J57" s="15">
        <f>IF($E57="","",IFERROR(VLOOKUP($E57,Equipamentos!$A$5:$E$104,4,FALSE),""))</f>
        <v/>
      </c>
      <c r="K57" s="20">
        <f>IF($E57="","",IFERROR(VLOOKUP($E57,Equipamentos!$A$5:$E$104,5,FALSE),""))</f>
        <v/>
      </c>
      <c r="L57" s="15">
        <f>IF(OR($B57="",$C57="",$D57="",$E57="",$H57="",$I57=""),"",IF($I57='Parâmetros'!$D$8,"",IFERROR(SUMIFS($H$5:$H$204,$B$5:$B$204,$B57,$E$5:$E$204,$E57,$C$5:$C$204,"&lt;"&amp;$D57,$D$5:$D$204,"&gt;"&amp;$C57,$I$5:$I$204,'Parâmetros'!$D$5)+SUMIFS($H$5:$H$204,$B$5:$B$204,$B57,$E$5:$E$204,$E57,$C$5:$C$204,"&lt;"&amp;$D57,$D$5:$D$204,"&gt;"&amp;$C57,$I$5:$I$204,'Parâmetros'!$D$6)+SUMIFS($H$5:$H$204,$B$5:$B$204,$B57,$E$5:$E$204,$E57,$C$5:$C$204,"&lt;"&amp;$D57,$D$5:$D$204,"&gt;"&amp;$C57,$I$5:$I$204,'Parâmetros'!$D$7),"")))</f>
        <v/>
      </c>
      <c r="M57" s="20">
        <f>IF(COUNTA($A57:$E57,$G57:$I57)=0,"",IFERROR(IF(OR($A57="",$B57="",$C57="",$D57="",$E57="",$G57="",$H57="",$I57=""),"Conferir preenchimento",IF(OR($B57&lt;TODAY()-'Parâmetros'!$B$10,$B57&gt;TODAY()+'Parâmetros'!$B$7),"Conferir data",IF(OR($C57&lt;'Parâmetros'!$B$5,$D57&gt;'Parâmetros'!$B$6,$D57&lt;=$C57,($D57-$C57)*1440&lt;'Parâmetros'!$B$9),"Conferir horários",IF(AND($I57&lt;&gt;'Parâmetros'!$D$5,$I57&lt;&gt;'Parâmetros'!$D$6,$I57&lt;&gt;'Parâmetros'!$D$7,$I57&lt;&gt;'Parâmetros'!$D$8),"Conferir status",IF($I57='Parâmetros'!$D$8,"Cancelada",IF($F57="Código não cadastrado","Conferir equipamento",IF($K57&lt;&gt;'Parâmetros'!$F$5,"Conferir equipamento",IF(OR($H57&lt;=0,$H57&gt;'Parâmetros'!$B$8),"Conferir quantidade",IF($L57&gt;$J57,"Conflito de capacidade","Sem conflito"))))))))),"Conferir dados"))</f>
        <v/>
      </c>
      <c r="N57" s="12" t="n"/>
    </row>
    <row r="58" ht="21" customHeight="1">
      <c r="A58" s="12" t="n"/>
      <c r="B58" s="25" t="n"/>
      <c r="C58" s="26" t="n"/>
      <c r="D58" s="26" t="n"/>
      <c r="E58" s="12" t="n"/>
      <c r="F58" s="21">
        <f>IF($E58="","",IFERROR(VLOOKUP($E58,Equipamentos!$A$5:$E$104,2,FALSE),"Código não cadastrado"))</f>
        <v/>
      </c>
      <c r="G58" s="12" t="n"/>
      <c r="H58" s="13" t="n"/>
      <c r="I58" s="14" t="n"/>
      <c r="J58" s="16">
        <f>IF($E58="","",IFERROR(VLOOKUP($E58,Equipamentos!$A$5:$E$104,4,FALSE),""))</f>
        <v/>
      </c>
      <c r="K58" s="22">
        <f>IF($E58="","",IFERROR(VLOOKUP($E58,Equipamentos!$A$5:$E$104,5,FALSE),""))</f>
        <v/>
      </c>
      <c r="L58" s="16">
        <f>IF(OR($B58="",$C58="",$D58="",$E58="",$H58="",$I58=""),"",IF($I58='Parâmetros'!$D$8,"",IFERROR(SUMIFS($H$5:$H$204,$B$5:$B$204,$B58,$E$5:$E$204,$E58,$C$5:$C$204,"&lt;"&amp;$D58,$D$5:$D$204,"&gt;"&amp;$C58,$I$5:$I$204,'Parâmetros'!$D$5)+SUMIFS($H$5:$H$204,$B$5:$B$204,$B58,$E$5:$E$204,$E58,$C$5:$C$204,"&lt;"&amp;$D58,$D$5:$D$204,"&gt;"&amp;$C58,$I$5:$I$204,'Parâmetros'!$D$6)+SUMIFS($H$5:$H$204,$B$5:$B$204,$B58,$E$5:$E$204,$E58,$C$5:$C$204,"&lt;"&amp;$D58,$D$5:$D$204,"&gt;"&amp;$C58,$I$5:$I$204,'Parâmetros'!$D$7),"")))</f>
        <v/>
      </c>
      <c r="M58" s="22">
        <f>IF(COUNTA($A58:$E58,$G58:$I58)=0,"",IFERROR(IF(OR($A58="",$B58="",$C58="",$D58="",$E58="",$G58="",$H58="",$I58=""),"Conferir preenchimento",IF(OR($B58&lt;TODAY()-'Parâmetros'!$B$10,$B58&gt;TODAY()+'Parâmetros'!$B$7),"Conferir data",IF(OR($C58&lt;'Parâmetros'!$B$5,$D58&gt;'Parâmetros'!$B$6,$D58&lt;=$C58,($D58-$C58)*1440&lt;'Parâmetros'!$B$9),"Conferir horários",IF(AND($I58&lt;&gt;'Parâmetros'!$D$5,$I58&lt;&gt;'Parâmetros'!$D$6,$I58&lt;&gt;'Parâmetros'!$D$7,$I58&lt;&gt;'Parâmetros'!$D$8),"Conferir status",IF($I58='Parâmetros'!$D$8,"Cancelada",IF($F58="Código não cadastrado","Conferir equipamento",IF($K58&lt;&gt;'Parâmetros'!$F$5,"Conferir equipamento",IF(OR($H58&lt;=0,$H58&gt;'Parâmetros'!$B$8),"Conferir quantidade",IF($L58&gt;$J58,"Conflito de capacidade","Sem conflito"))))))))),"Conferir dados"))</f>
        <v/>
      </c>
      <c r="N58" s="12" t="n"/>
    </row>
    <row r="59" ht="21" customHeight="1">
      <c r="A59" s="12" t="n"/>
      <c r="B59" s="25" t="n"/>
      <c r="C59" s="26" t="n"/>
      <c r="D59" s="26" t="n"/>
      <c r="E59" s="12" t="n"/>
      <c r="F59" s="19">
        <f>IF($E59="","",IFERROR(VLOOKUP($E59,Equipamentos!$A$5:$E$104,2,FALSE),"Código não cadastrado"))</f>
        <v/>
      </c>
      <c r="G59" s="12" t="n"/>
      <c r="H59" s="13" t="n"/>
      <c r="I59" s="14" t="n"/>
      <c r="J59" s="15">
        <f>IF($E59="","",IFERROR(VLOOKUP($E59,Equipamentos!$A$5:$E$104,4,FALSE),""))</f>
        <v/>
      </c>
      <c r="K59" s="20">
        <f>IF($E59="","",IFERROR(VLOOKUP($E59,Equipamentos!$A$5:$E$104,5,FALSE),""))</f>
        <v/>
      </c>
      <c r="L59" s="15">
        <f>IF(OR($B59="",$C59="",$D59="",$E59="",$H59="",$I59=""),"",IF($I59='Parâmetros'!$D$8,"",IFERROR(SUMIFS($H$5:$H$204,$B$5:$B$204,$B59,$E$5:$E$204,$E59,$C$5:$C$204,"&lt;"&amp;$D59,$D$5:$D$204,"&gt;"&amp;$C59,$I$5:$I$204,'Parâmetros'!$D$5)+SUMIFS($H$5:$H$204,$B$5:$B$204,$B59,$E$5:$E$204,$E59,$C$5:$C$204,"&lt;"&amp;$D59,$D$5:$D$204,"&gt;"&amp;$C59,$I$5:$I$204,'Parâmetros'!$D$6)+SUMIFS($H$5:$H$204,$B$5:$B$204,$B59,$E$5:$E$204,$E59,$C$5:$C$204,"&lt;"&amp;$D59,$D$5:$D$204,"&gt;"&amp;$C59,$I$5:$I$204,'Parâmetros'!$D$7),"")))</f>
        <v/>
      </c>
      <c r="M59" s="20">
        <f>IF(COUNTA($A59:$E59,$G59:$I59)=0,"",IFERROR(IF(OR($A59="",$B59="",$C59="",$D59="",$E59="",$G59="",$H59="",$I59=""),"Conferir preenchimento",IF(OR($B59&lt;TODAY()-'Parâmetros'!$B$10,$B59&gt;TODAY()+'Parâmetros'!$B$7),"Conferir data",IF(OR($C59&lt;'Parâmetros'!$B$5,$D59&gt;'Parâmetros'!$B$6,$D59&lt;=$C59,($D59-$C59)*1440&lt;'Parâmetros'!$B$9),"Conferir horários",IF(AND($I59&lt;&gt;'Parâmetros'!$D$5,$I59&lt;&gt;'Parâmetros'!$D$6,$I59&lt;&gt;'Parâmetros'!$D$7,$I59&lt;&gt;'Parâmetros'!$D$8),"Conferir status",IF($I59='Parâmetros'!$D$8,"Cancelada",IF($F59="Código não cadastrado","Conferir equipamento",IF($K59&lt;&gt;'Parâmetros'!$F$5,"Conferir equipamento",IF(OR($H59&lt;=0,$H59&gt;'Parâmetros'!$B$8),"Conferir quantidade",IF($L59&gt;$J59,"Conflito de capacidade","Sem conflito"))))))))),"Conferir dados"))</f>
        <v/>
      </c>
      <c r="N59" s="12" t="n"/>
    </row>
    <row r="60" ht="21" customHeight="1">
      <c r="A60" s="12" t="n"/>
      <c r="B60" s="25" t="n"/>
      <c r="C60" s="26" t="n"/>
      <c r="D60" s="26" t="n"/>
      <c r="E60" s="12" t="n"/>
      <c r="F60" s="21">
        <f>IF($E60="","",IFERROR(VLOOKUP($E60,Equipamentos!$A$5:$E$104,2,FALSE),"Código não cadastrado"))</f>
        <v/>
      </c>
      <c r="G60" s="12" t="n"/>
      <c r="H60" s="13" t="n"/>
      <c r="I60" s="14" t="n"/>
      <c r="J60" s="16">
        <f>IF($E60="","",IFERROR(VLOOKUP($E60,Equipamentos!$A$5:$E$104,4,FALSE),""))</f>
        <v/>
      </c>
      <c r="K60" s="22">
        <f>IF($E60="","",IFERROR(VLOOKUP($E60,Equipamentos!$A$5:$E$104,5,FALSE),""))</f>
        <v/>
      </c>
      <c r="L60" s="16">
        <f>IF(OR($B60="",$C60="",$D60="",$E60="",$H60="",$I60=""),"",IF($I60='Parâmetros'!$D$8,"",IFERROR(SUMIFS($H$5:$H$204,$B$5:$B$204,$B60,$E$5:$E$204,$E60,$C$5:$C$204,"&lt;"&amp;$D60,$D$5:$D$204,"&gt;"&amp;$C60,$I$5:$I$204,'Parâmetros'!$D$5)+SUMIFS($H$5:$H$204,$B$5:$B$204,$B60,$E$5:$E$204,$E60,$C$5:$C$204,"&lt;"&amp;$D60,$D$5:$D$204,"&gt;"&amp;$C60,$I$5:$I$204,'Parâmetros'!$D$6)+SUMIFS($H$5:$H$204,$B$5:$B$204,$B60,$E$5:$E$204,$E60,$C$5:$C$204,"&lt;"&amp;$D60,$D$5:$D$204,"&gt;"&amp;$C60,$I$5:$I$204,'Parâmetros'!$D$7),"")))</f>
        <v/>
      </c>
      <c r="M60" s="22">
        <f>IF(COUNTA($A60:$E60,$G60:$I60)=0,"",IFERROR(IF(OR($A60="",$B60="",$C60="",$D60="",$E60="",$G60="",$H60="",$I60=""),"Conferir preenchimento",IF(OR($B60&lt;TODAY()-'Parâmetros'!$B$10,$B60&gt;TODAY()+'Parâmetros'!$B$7),"Conferir data",IF(OR($C60&lt;'Parâmetros'!$B$5,$D60&gt;'Parâmetros'!$B$6,$D60&lt;=$C60,($D60-$C60)*1440&lt;'Parâmetros'!$B$9),"Conferir horários",IF(AND($I60&lt;&gt;'Parâmetros'!$D$5,$I60&lt;&gt;'Parâmetros'!$D$6,$I60&lt;&gt;'Parâmetros'!$D$7,$I60&lt;&gt;'Parâmetros'!$D$8),"Conferir status",IF($I60='Parâmetros'!$D$8,"Cancelada",IF($F60="Código não cadastrado","Conferir equipamento",IF($K60&lt;&gt;'Parâmetros'!$F$5,"Conferir equipamento",IF(OR($H60&lt;=0,$H60&gt;'Parâmetros'!$B$8),"Conferir quantidade",IF($L60&gt;$J60,"Conflito de capacidade","Sem conflito"))))))))),"Conferir dados"))</f>
        <v/>
      </c>
      <c r="N60" s="12" t="n"/>
    </row>
    <row r="61" ht="21" customHeight="1">
      <c r="A61" s="12" t="n"/>
      <c r="B61" s="25" t="n"/>
      <c r="C61" s="26" t="n"/>
      <c r="D61" s="26" t="n"/>
      <c r="E61" s="12" t="n"/>
      <c r="F61" s="19">
        <f>IF($E61="","",IFERROR(VLOOKUP($E61,Equipamentos!$A$5:$E$104,2,FALSE),"Código não cadastrado"))</f>
        <v/>
      </c>
      <c r="G61" s="12" t="n"/>
      <c r="H61" s="13" t="n"/>
      <c r="I61" s="14" t="n"/>
      <c r="J61" s="15">
        <f>IF($E61="","",IFERROR(VLOOKUP($E61,Equipamentos!$A$5:$E$104,4,FALSE),""))</f>
        <v/>
      </c>
      <c r="K61" s="20">
        <f>IF($E61="","",IFERROR(VLOOKUP($E61,Equipamentos!$A$5:$E$104,5,FALSE),""))</f>
        <v/>
      </c>
      <c r="L61" s="15">
        <f>IF(OR($B61="",$C61="",$D61="",$E61="",$H61="",$I61=""),"",IF($I61='Parâmetros'!$D$8,"",IFERROR(SUMIFS($H$5:$H$204,$B$5:$B$204,$B61,$E$5:$E$204,$E61,$C$5:$C$204,"&lt;"&amp;$D61,$D$5:$D$204,"&gt;"&amp;$C61,$I$5:$I$204,'Parâmetros'!$D$5)+SUMIFS($H$5:$H$204,$B$5:$B$204,$B61,$E$5:$E$204,$E61,$C$5:$C$204,"&lt;"&amp;$D61,$D$5:$D$204,"&gt;"&amp;$C61,$I$5:$I$204,'Parâmetros'!$D$6)+SUMIFS($H$5:$H$204,$B$5:$B$204,$B61,$E$5:$E$204,$E61,$C$5:$C$204,"&lt;"&amp;$D61,$D$5:$D$204,"&gt;"&amp;$C61,$I$5:$I$204,'Parâmetros'!$D$7),"")))</f>
        <v/>
      </c>
      <c r="M61" s="20">
        <f>IF(COUNTA($A61:$E61,$G61:$I61)=0,"",IFERROR(IF(OR($A61="",$B61="",$C61="",$D61="",$E61="",$G61="",$H61="",$I61=""),"Conferir preenchimento",IF(OR($B61&lt;TODAY()-'Parâmetros'!$B$10,$B61&gt;TODAY()+'Parâmetros'!$B$7),"Conferir data",IF(OR($C61&lt;'Parâmetros'!$B$5,$D61&gt;'Parâmetros'!$B$6,$D61&lt;=$C61,($D61-$C61)*1440&lt;'Parâmetros'!$B$9),"Conferir horários",IF(AND($I61&lt;&gt;'Parâmetros'!$D$5,$I61&lt;&gt;'Parâmetros'!$D$6,$I61&lt;&gt;'Parâmetros'!$D$7,$I61&lt;&gt;'Parâmetros'!$D$8),"Conferir status",IF($I61='Parâmetros'!$D$8,"Cancelada",IF($F61="Código não cadastrado","Conferir equipamento",IF($K61&lt;&gt;'Parâmetros'!$F$5,"Conferir equipamento",IF(OR($H61&lt;=0,$H61&gt;'Parâmetros'!$B$8),"Conferir quantidade",IF($L61&gt;$J61,"Conflito de capacidade","Sem conflito"))))))))),"Conferir dados"))</f>
        <v/>
      </c>
      <c r="N61" s="12" t="n"/>
    </row>
    <row r="62" ht="21" customHeight="1">
      <c r="A62" s="12" t="n"/>
      <c r="B62" s="25" t="n"/>
      <c r="C62" s="26" t="n"/>
      <c r="D62" s="26" t="n"/>
      <c r="E62" s="12" t="n"/>
      <c r="F62" s="21">
        <f>IF($E62="","",IFERROR(VLOOKUP($E62,Equipamentos!$A$5:$E$104,2,FALSE),"Código não cadastrado"))</f>
        <v/>
      </c>
      <c r="G62" s="12" t="n"/>
      <c r="H62" s="13" t="n"/>
      <c r="I62" s="14" t="n"/>
      <c r="J62" s="16">
        <f>IF($E62="","",IFERROR(VLOOKUP($E62,Equipamentos!$A$5:$E$104,4,FALSE),""))</f>
        <v/>
      </c>
      <c r="K62" s="22">
        <f>IF($E62="","",IFERROR(VLOOKUP($E62,Equipamentos!$A$5:$E$104,5,FALSE),""))</f>
        <v/>
      </c>
      <c r="L62" s="16">
        <f>IF(OR($B62="",$C62="",$D62="",$E62="",$H62="",$I62=""),"",IF($I62='Parâmetros'!$D$8,"",IFERROR(SUMIFS($H$5:$H$204,$B$5:$B$204,$B62,$E$5:$E$204,$E62,$C$5:$C$204,"&lt;"&amp;$D62,$D$5:$D$204,"&gt;"&amp;$C62,$I$5:$I$204,'Parâmetros'!$D$5)+SUMIFS($H$5:$H$204,$B$5:$B$204,$B62,$E$5:$E$204,$E62,$C$5:$C$204,"&lt;"&amp;$D62,$D$5:$D$204,"&gt;"&amp;$C62,$I$5:$I$204,'Parâmetros'!$D$6)+SUMIFS($H$5:$H$204,$B$5:$B$204,$B62,$E$5:$E$204,$E62,$C$5:$C$204,"&lt;"&amp;$D62,$D$5:$D$204,"&gt;"&amp;$C62,$I$5:$I$204,'Parâmetros'!$D$7),"")))</f>
        <v/>
      </c>
      <c r="M62" s="22">
        <f>IF(COUNTA($A62:$E62,$G62:$I62)=0,"",IFERROR(IF(OR($A62="",$B62="",$C62="",$D62="",$E62="",$G62="",$H62="",$I62=""),"Conferir preenchimento",IF(OR($B62&lt;TODAY()-'Parâmetros'!$B$10,$B62&gt;TODAY()+'Parâmetros'!$B$7),"Conferir data",IF(OR($C62&lt;'Parâmetros'!$B$5,$D62&gt;'Parâmetros'!$B$6,$D62&lt;=$C62,($D62-$C62)*1440&lt;'Parâmetros'!$B$9),"Conferir horários",IF(AND($I62&lt;&gt;'Parâmetros'!$D$5,$I62&lt;&gt;'Parâmetros'!$D$6,$I62&lt;&gt;'Parâmetros'!$D$7,$I62&lt;&gt;'Parâmetros'!$D$8),"Conferir status",IF($I62='Parâmetros'!$D$8,"Cancelada",IF($F62="Código não cadastrado","Conferir equipamento",IF($K62&lt;&gt;'Parâmetros'!$F$5,"Conferir equipamento",IF(OR($H62&lt;=0,$H62&gt;'Parâmetros'!$B$8),"Conferir quantidade",IF($L62&gt;$J62,"Conflito de capacidade","Sem conflito"))))))))),"Conferir dados"))</f>
        <v/>
      </c>
      <c r="N62" s="12" t="n"/>
    </row>
    <row r="63" ht="21" customHeight="1">
      <c r="A63" s="12" t="n"/>
      <c r="B63" s="25" t="n"/>
      <c r="C63" s="26" t="n"/>
      <c r="D63" s="26" t="n"/>
      <c r="E63" s="12" t="n"/>
      <c r="F63" s="19">
        <f>IF($E63="","",IFERROR(VLOOKUP($E63,Equipamentos!$A$5:$E$104,2,FALSE),"Código não cadastrado"))</f>
        <v/>
      </c>
      <c r="G63" s="12" t="n"/>
      <c r="H63" s="13" t="n"/>
      <c r="I63" s="14" t="n"/>
      <c r="J63" s="15">
        <f>IF($E63="","",IFERROR(VLOOKUP($E63,Equipamentos!$A$5:$E$104,4,FALSE),""))</f>
        <v/>
      </c>
      <c r="K63" s="20">
        <f>IF($E63="","",IFERROR(VLOOKUP($E63,Equipamentos!$A$5:$E$104,5,FALSE),""))</f>
        <v/>
      </c>
      <c r="L63" s="15">
        <f>IF(OR($B63="",$C63="",$D63="",$E63="",$H63="",$I63=""),"",IF($I63='Parâmetros'!$D$8,"",IFERROR(SUMIFS($H$5:$H$204,$B$5:$B$204,$B63,$E$5:$E$204,$E63,$C$5:$C$204,"&lt;"&amp;$D63,$D$5:$D$204,"&gt;"&amp;$C63,$I$5:$I$204,'Parâmetros'!$D$5)+SUMIFS($H$5:$H$204,$B$5:$B$204,$B63,$E$5:$E$204,$E63,$C$5:$C$204,"&lt;"&amp;$D63,$D$5:$D$204,"&gt;"&amp;$C63,$I$5:$I$204,'Parâmetros'!$D$6)+SUMIFS($H$5:$H$204,$B$5:$B$204,$B63,$E$5:$E$204,$E63,$C$5:$C$204,"&lt;"&amp;$D63,$D$5:$D$204,"&gt;"&amp;$C63,$I$5:$I$204,'Parâmetros'!$D$7),"")))</f>
        <v/>
      </c>
      <c r="M63" s="20">
        <f>IF(COUNTA($A63:$E63,$G63:$I63)=0,"",IFERROR(IF(OR($A63="",$B63="",$C63="",$D63="",$E63="",$G63="",$H63="",$I63=""),"Conferir preenchimento",IF(OR($B63&lt;TODAY()-'Parâmetros'!$B$10,$B63&gt;TODAY()+'Parâmetros'!$B$7),"Conferir data",IF(OR($C63&lt;'Parâmetros'!$B$5,$D63&gt;'Parâmetros'!$B$6,$D63&lt;=$C63,($D63-$C63)*1440&lt;'Parâmetros'!$B$9),"Conferir horários",IF(AND($I63&lt;&gt;'Parâmetros'!$D$5,$I63&lt;&gt;'Parâmetros'!$D$6,$I63&lt;&gt;'Parâmetros'!$D$7,$I63&lt;&gt;'Parâmetros'!$D$8),"Conferir status",IF($I63='Parâmetros'!$D$8,"Cancelada",IF($F63="Código não cadastrado","Conferir equipamento",IF($K63&lt;&gt;'Parâmetros'!$F$5,"Conferir equipamento",IF(OR($H63&lt;=0,$H63&gt;'Parâmetros'!$B$8),"Conferir quantidade",IF($L63&gt;$J63,"Conflito de capacidade","Sem conflito"))))))))),"Conferir dados"))</f>
        <v/>
      </c>
      <c r="N63" s="12" t="n"/>
    </row>
    <row r="64" ht="21" customHeight="1">
      <c r="A64" s="12" t="n"/>
      <c r="B64" s="25" t="n"/>
      <c r="C64" s="26" t="n"/>
      <c r="D64" s="26" t="n"/>
      <c r="E64" s="12" t="n"/>
      <c r="F64" s="21">
        <f>IF($E64="","",IFERROR(VLOOKUP($E64,Equipamentos!$A$5:$E$104,2,FALSE),"Código não cadastrado"))</f>
        <v/>
      </c>
      <c r="G64" s="12" t="n"/>
      <c r="H64" s="13" t="n"/>
      <c r="I64" s="14" t="n"/>
      <c r="J64" s="16">
        <f>IF($E64="","",IFERROR(VLOOKUP($E64,Equipamentos!$A$5:$E$104,4,FALSE),""))</f>
        <v/>
      </c>
      <c r="K64" s="22">
        <f>IF($E64="","",IFERROR(VLOOKUP($E64,Equipamentos!$A$5:$E$104,5,FALSE),""))</f>
        <v/>
      </c>
      <c r="L64" s="16">
        <f>IF(OR($B64="",$C64="",$D64="",$E64="",$H64="",$I64=""),"",IF($I64='Parâmetros'!$D$8,"",IFERROR(SUMIFS($H$5:$H$204,$B$5:$B$204,$B64,$E$5:$E$204,$E64,$C$5:$C$204,"&lt;"&amp;$D64,$D$5:$D$204,"&gt;"&amp;$C64,$I$5:$I$204,'Parâmetros'!$D$5)+SUMIFS($H$5:$H$204,$B$5:$B$204,$B64,$E$5:$E$204,$E64,$C$5:$C$204,"&lt;"&amp;$D64,$D$5:$D$204,"&gt;"&amp;$C64,$I$5:$I$204,'Parâmetros'!$D$6)+SUMIFS($H$5:$H$204,$B$5:$B$204,$B64,$E$5:$E$204,$E64,$C$5:$C$204,"&lt;"&amp;$D64,$D$5:$D$204,"&gt;"&amp;$C64,$I$5:$I$204,'Parâmetros'!$D$7),"")))</f>
        <v/>
      </c>
      <c r="M64" s="22">
        <f>IF(COUNTA($A64:$E64,$G64:$I64)=0,"",IFERROR(IF(OR($A64="",$B64="",$C64="",$D64="",$E64="",$G64="",$H64="",$I64=""),"Conferir preenchimento",IF(OR($B64&lt;TODAY()-'Parâmetros'!$B$10,$B64&gt;TODAY()+'Parâmetros'!$B$7),"Conferir data",IF(OR($C64&lt;'Parâmetros'!$B$5,$D64&gt;'Parâmetros'!$B$6,$D64&lt;=$C64,($D64-$C64)*1440&lt;'Parâmetros'!$B$9),"Conferir horários",IF(AND($I64&lt;&gt;'Parâmetros'!$D$5,$I64&lt;&gt;'Parâmetros'!$D$6,$I64&lt;&gt;'Parâmetros'!$D$7,$I64&lt;&gt;'Parâmetros'!$D$8),"Conferir status",IF($I64='Parâmetros'!$D$8,"Cancelada",IF($F64="Código não cadastrado","Conferir equipamento",IF($K64&lt;&gt;'Parâmetros'!$F$5,"Conferir equipamento",IF(OR($H64&lt;=0,$H64&gt;'Parâmetros'!$B$8),"Conferir quantidade",IF($L64&gt;$J64,"Conflito de capacidade","Sem conflito"))))))))),"Conferir dados"))</f>
        <v/>
      </c>
      <c r="N64" s="12" t="n"/>
    </row>
    <row r="65" ht="21" customHeight="1">
      <c r="A65" s="12" t="n"/>
      <c r="B65" s="25" t="n"/>
      <c r="C65" s="26" t="n"/>
      <c r="D65" s="26" t="n"/>
      <c r="E65" s="12" t="n"/>
      <c r="F65" s="19">
        <f>IF($E65="","",IFERROR(VLOOKUP($E65,Equipamentos!$A$5:$E$104,2,FALSE),"Código não cadastrado"))</f>
        <v/>
      </c>
      <c r="G65" s="12" t="n"/>
      <c r="H65" s="13" t="n"/>
      <c r="I65" s="14" t="n"/>
      <c r="J65" s="15">
        <f>IF($E65="","",IFERROR(VLOOKUP($E65,Equipamentos!$A$5:$E$104,4,FALSE),""))</f>
        <v/>
      </c>
      <c r="K65" s="20">
        <f>IF($E65="","",IFERROR(VLOOKUP($E65,Equipamentos!$A$5:$E$104,5,FALSE),""))</f>
        <v/>
      </c>
      <c r="L65" s="15">
        <f>IF(OR($B65="",$C65="",$D65="",$E65="",$H65="",$I65=""),"",IF($I65='Parâmetros'!$D$8,"",IFERROR(SUMIFS($H$5:$H$204,$B$5:$B$204,$B65,$E$5:$E$204,$E65,$C$5:$C$204,"&lt;"&amp;$D65,$D$5:$D$204,"&gt;"&amp;$C65,$I$5:$I$204,'Parâmetros'!$D$5)+SUMIFS($H$5:$H$204,$B$5:$B$204,$B65,$E$5:$E$204,$E65,$C$5:$C$204,"&lt;"&amp;$D65,$D$5:$D$204,"&gt;"&amp;$C65,$I$5:$I$204,'Parâmetros'!$D$6)+SUMIFS($H$5:$H$204,$B$5:$B$204,$B65,$E$5:$E$204,$E65,$C$5:$C$204,"&lt;"&amp;$D65,$D$5:$D$204,"&gt;"&amp;$C65,$I$5:$I$204,'Parâmetros'!$D$7),"")))</f>
        <v/>
      </c>
      <c r="M65" s="20">
        <f>IF(COUNTA($A65:$E65,$G65:$I65)=0,"",IFERROR(IF(OR($A65="",$B65="",$C65="",$D65="",$E65="",$G65="",$H65="",$I65=""),"Conferir preenchimento",IF(OR($B65&lt;TODAY()-'Parâmetros'!$B$10,$B65&gt;TODAY()+'Parâmetros'!$B$7),"Conferir data",IF(OR($C65&lt;'Parâmetros'!$B$5,$D65&gt;'Parâmetros'!$B$6,$D65&lt;=$C65,($D65-$C65)*1440&lt;'Parâmetros'!$B$9),"Conferir horários",IF(AND($I65&lt;&gt;'Parâmetros'!$D$5,$I65&lt;&gt;'Parâmetros'!$D$6,$I65&lt;&gt;'Parâmetros'!$D$7,$I65&lt;&gt;'Parâmetros'!$D$8),"Conferir status",IF($I65='Parâmetros'!$D$8,"Cancelada",IF($F65="Código não cadastrado","Conferir equipamento",IF($K65&lt;&gt;'Parâmetros'!$F$5,"Conferir equipamento",IF(OR($H65&lt;=0,$H65&gt;'Parâmetros'!$B$8),"Conferir quantidade",IF($L65&gt;$J65,"Conflito de capacidade","Sem conflito"))))))))),"Conferir dados"))</f>
        <v/>
      </c>
      <c r="N65" s="12" t="n"/>
    </row>
    <row r="66" ht="21" customHeight="1">
      <c r="A66" s="12" t="n"/>
      <c r="B66" s="25" t="n"/>
      <c r="C66" s="26" t="n"/>
      <c r="D66" s="26" t="n"/>
      <c r="E66" s="12" t="n"/>
      <c r="F66" s="21">
        <f>IF($E66="","",IFERROR(VLOOKUP($E66,Equipamentos!$A$5:$E$104,2,FALSE),"Código não cadastrado"))</f>
        <v/>
      </c>
      <c r="G66" s="12" t="n"/>
      <c r="H66" s="13" t="n"/>
      <c r="I66" s="14" t="n"/>
      <c r="J66" s="16">
        <f>IF($E66="","",IFERROR(VLOOKUP($E66,Equipamentos!$A$5:$E$104,4,FALSE),""))</f>
        <v/>
      </c>
      <c r="K66" s="22">
        <f>IF($E66="","",IFERROR(VLOOKUP($E66,Equipamentos!$A$5:$E$104,5,FALSE),""))</f>
        <v/>
      </c>
      <c r="L66" s="16">
        <f>IF(OR($B66="",$C66="",$D66="",$E66="",$H66="",$I66=""),"",IF($I66='Parâmetros'!$D$8,"",IFERROR(SUMIFS($H$5:$H$204,$B$5:$B$204,$B66,$E$5:$E$204,$E66,$C$5:$C$204,"&lt;"&amp;$D66,$D$5:$D$204,"&gt;"&amp;$C66,$I$5:$I$204,'Parâmetros'!$D$5)+SUMIFS($H$5:$H$204,$B$5:$B$204,$B66,$E$5:$E$204,$E66,$C$5:$C$204,"&lt;"&amp;$D66,$D$5:$D$204,"&gt;"&amp;$C66,$I$5:$I$204,'Parâmetros'!$D$6)+SUMIFS($H$5:$H$204,$B$5:$B$204,$B66,$E$5:$E$204,$E66,$C$5:$C$204,"&lt;"&amp;$D66,$D$5:$D$204,"&gt;"&amp;$C66,$I$5:$I$204,'Parâmetros'!$D$7),"")))</f>
        <v/>
      </c>
      <c r="M66" s="22">
        <f>IF(COUNTA($A66:$E66,$G66:$I66)=0,"",IFERROR(IF(OR($A66="",$B66="",$C66="",$D66="",$E66="",$G66="",$H66="",$I66=""),"Conferir preenchimento",IF(OR($B66&lt;TODAY()-'Parâmetros'!$B$10,$B66&gt;TODAY()+'Parâmetros'!$B$7),"Conferir data",IF(OR($C66&lt;'Parâmetros'!$B$5,$D66&gt;'Parâmetros'!$B$6,$D66&lt;=$C66,($D66-$C66)*1440&lt;'Parâmetros'!$B$9),"Conferir horários",IF(AND($I66&lt;&gt;'Parâmetros'!$D$5,$I66&lt;&gt;'Parâmetros'!$D$6,$I66&lt;&gt;'Parâmetros'!$D$7,$I66&lt;&gt;'Parâmetros'!$D$8),"Conferir status",IF($I66='Parâmetros'!$D$8,"Cancelada",IF($F66="Código não cadastrado","Conferir equipamento",IF($K66&lt;&gt;'Parâmetros'!$F$5,"Conferir equipamento",IF(OR($H66&lt;=0,$H66&gt;'Parâmetros'!$B$8),"Conferir quantidade",IF($L66&gt;$J66,"Conflito de capacidade","Sem conflito"))))))))),"Conferir dados"))</f>
        <v/>
      </c>
      <c r="N66" s="12" t="n"/>
    </row>
    <row r="67" ht="21" customHeight="1">
      <c r="A67" s="12" t="n"/>
      <c r="B67" s="25" t="n"/>
      <c r="C67" s="26" t="n"/>
      <c r="D67" s="26" t="n"/>
      <c r="E67" s="12" t="n"/>
      <c r="F67" s="19">
        <f>IF($E67="","",IFERROR(VLOOKUP($E67,Equipamentos!$A$5:$E$104,2,FALSE),"Código não cadastrado"))</f>
        <v/>
      </c>
      <c r="G67" s="12" t="n"/>
      <c r="H67" s="13" t="n"/>
      <c r="I67" s="14" t="n"/>
      <c r="J67" s="15">
        <f>IF($E67="","",IFERROR(VLOOKUP($E67,Equipamentos!$A$5:$E$104,4,FALSE),""))</f>
        <v/>
      </c>
      <c r="K67" s="20">
        <f>IF($E67="","",IFERROR(VLOOKUP($E67,Equipamentos!$A$5:$E$104,5,FALSE),""))</f>
        <v/>
      </c>
      <c r="L67" s="15">
        <f>IF(OR($B67="",$C67="",$D67="",$E67="",$H67="",$I67=""),"",IF($I67='Parâmetros'!$D$8,"",IFERROR(SUMIFS($H$5:$H$204,$B$5:$B$204,$B67,$E$5:$E$204,$E67,$C$5:$C$204,"&lt;"&amp;$D67,$D$5:$D$204,"&gt;"&amp;$C67,$I$5:$I$204,'Parâmetros'!$D$5)+SUMIFS($H$5:$H$204,$B$5:$B$204,$B67,$E$5:$E$204,$E67,$C$5:$C$204,"&lt;"&amp;$D67,$D$5:$D$204,"&gt;"&amp;$C67,$I$5:$I$204,'Parâmetros'!$D$6)+SUMIFS($H$5:$H$204,$B$5:$B$204,$B67,$E$5:$E$204,$E67,$C$5:$C$204,"&lt;"&amp;$D67,$D$5:$D$204,"&gt;"&amp;$C67,$I$5:$I$204,'Parâmetros'!$D$7),"")))</f>
        <v/>
      </c>
      <c r="M67" s="20">
        <f>IF(COUNTA($A67:$E67,$G67:$I67)=0,"",IFERROR(IF(OR($A67="",$B67="",$C67="",$D67="",$E67="",$G67="",$H67="",$I67=""),"Conferir preenchimento",IF(OR($B67&lt;TODAY()-'Parâmetros'!$B$10,$B67&gt;TODAY()+'Parâmetros'!$B$7),"Conferir data",IF(OR($C67&lt;'Parâmetros'!$B$5,$D67&gt;'Parâmetros'!$B$6,$D67&lt;=$C67,($D67-$C67)*1440&lt;'Parâmetros'!$B$9),"Conferir horários",IF(AND($I67&lt;&gt;'Parâmetros'!$D$5,$I67&lt;&gt;'Parâmetros'!$D$6,$I67&lt;&gt;'Parâmetros'!$D$7,$I67&lt;&gt;'Parâmetros'!$D$8),"Conferir status",IF($I67='Parâmetros'!$D$8,"Cancelada",IF($F67="Código não cadastrado","Conferir equipamento",IF($K67&lt;&gt;'Parâmetros'!$F$5,"Conferir equipamento",IF(OR($H67&lt;=0,$H67&gt;'Parâmetros'!$B$8),"Conferir quantidade",IF($L67&gt;$J67,"Conflito de capacidade","Sem conflito"))))))))),"Conferir dados"))</f>
        <v/>
      </c>
      <c r="N67" s="12" t="n"/>
    </row>
    <row r="68" ht="21" customHeight="1">
      <c r="A68" s="12" t="n"/>
      <c r="B68" s="25" t="n"/>
      <c r="C68" s="26" t="n"/>
      <c r="D68" s="26" t="n"/>
      <c r="E68" s="12" t="n"/>
      <c r="F68" s="21">
        <f>IF($E68="","",IFERROR(VLOOKUP($E68,Equipamentos!$A$5:$E$104,2,FALSE),"Código não cadastrado"))</f>
        <v/>
      </c>
      <c r="G68" s="12" t="n"/>
      <c r="H68" s="13" t="n"/>
      <c r="I68" s="14" t="n"/>
      <c r="J68" s="16">
        <f>IF($E68="","",IFERROR(VLOOKUP($E68,Equipamentos!$A$5:$E$104,4,FALSE),""))</f>
        <v/>
      </c>
      <c r="K68" s="22">
        <f>IF($E68="","",IFERROR(VLOOKUP($E68,Equipamentos!$A$5:$E$104,5,FALSE),""))</f>
        <v/>
      </c>
      <c r="L68" s="16">
        <f>IF(OR($B68="",$C68="",$D68="",$E68="",$H68="",$I68=""),"",IF($I68='Parâmetros'!$D$8,"",IFERROR(SUMIFS($H$5:$H$204,$B$5:$B$204,$B68,$E$5:$E$204,$E68,$C$5:$C$204,"&lt;"&amp;$D68,$D$5:$D$204,"&gt;"&amp;$C68,$I$5:$I$204,'Parâmetros'!$D$5)+SUMIFS($H$5:$H$204,$B$5:$B$204,$B68,$E$5:$E$204,$E68,$C$5:$C$204,"&lt;"&amp;$D68,$D$5:$D$204,"&gt;"&amp;$C68,$I$5:$I$204,'Parâmetros'!$D$6)+SUMIFS($H$5:$H$204,$B$5:$B$204,$B68,$E$5:$E$204,$E68,$C$5:$C$204,"&lt;"&amp;$D68,$D$5:$D$204,"&gt;"&amp;$C68,$I$5:$I$204,'Parâmetros'!$D$7),"")))</f>
        <v/>
      </c>
      <c r="M68" s="22">
        <f>IF(COUNTA($A68:$E68,$G68:$I68)=0,"",IFERROR(IF(OR($A68="",$B68="",$C68="",$D68="",$E68="",$G68="",$H68="",$I68=""),"Conferir preenchimento",IF(OR($B68&lt;TODAY()-'Parâmetros'!$B$10,$B68&gt;TODAY()+'Parâmetros'!$B$7),"Conferir data",IF(OR($C68&lt;'Parâmetros'!$B$5,$D68&gt;'Parâmetros'!$B$6,$D68&lt;=$C68,($D68-$C68)*1440&lt;'Parâmetros'!$B$9),"Conferir horários",IF(AND($I68&lt;&gt;'Parâmetros'!$D$5,$I68&lt;&gt;'Parâmetros'!$D$6,$I68&lt;&gt;'Parâmetros'!$D$7,$I68&lt;&gt;'Parâmetros'!$D$8),"Conferir status",IF($I68='Parâmetros'!$D$8,"Cancelada",IF($F68="Código não cadastrado","Conferir equipamento",IF($K68&lt;&gt;'Parâmetros'!$F$5,"Conferir equipamento",IF(OR($H68&lt;=0,$H68&gt;'Parâmetros'!$B$8),"Conferir quantidade",IF($L68&gt;$J68,"Conflito de capacidade","Sem conflito"))))))))),"Conferir dados"))</f>
        <v/>
      </c>
      <c r="N68" s="12" t="n"/>
    </row>
    <row r="69" ht="21" customHeight="1">
      <c r="A69" s="12" t="n"/>
      <c r="B69" s="25" t="n"/>
      <c r="C69" s="26" t="n"/>
      <c r="D69" s="26" t="n"/>
      <c r="E69" s="12" t="n"/>
      <c r="F69" s="19">
        <f>IF($E69="","",IFERROR(VLOOKUP($E69,Equipamentos!$A$5:$E$104,2,FALSE),"Código não cadastrado"))</f>
        <v/>
      </c>
      <c r="G69" s="12" t="n"/>
      <c r="H69" s="13" t="n"/>
      <c r="I69" s="14" t="n"/>
      <c r="J69" s="15">
        <f>IF($E69="","",IFERROR(VLOOKUP($E69,Equipamentos!$A$5:$E$104,4,FALSE),""))</f>
        <v/>
      </c>
      <c r="K69" s="20">
        <f>IF($E69="","",IFERROR(VLOOKUP($E69,Equipamentos!$A$5:$E$104,5,FALSE),""))</f>
        <v/>
      </c>
      <c r="L69" s="15">
        <f>IF(OR($B69="",$C69="",$D69="",$E69="",$H69="",$I69=""),"",IF($I69='Parâmetros'!$D$8,"",IFERROR(SUMIFS($H$5:$H$204,$B$5:$B$204,$B69,$E$5:$E$204,$E69,$C$5:$C$204,"&lt;"&amp;$D69,$D$5:$D$204,"&gt;"&amp;$C69,$I$5:$I$204,'Parâmetros'!$D$5)+SUMIFS($H$5:$H$204,$B$5:$B$204,$B69,$E$5:$E$204,$E69,$C$5:$C$204,"&lt;"&amp;$D69,$D$5:$D$204,"&gt;"&amp;$C69,$I$5:$I$204,'Parâmetros'!$D$6)+SUMIFS($H$5:$H$204,$B$5:$B$204,$B69,$E$5:$E$204,$E69,$C$5:$C$204,"&lt;"&amp;$D69,$D$5:$D$204,"&gt;"&amp;$C69,$I$5:$I$204,'Parâmetros'!$D$7),"")))</f>
        <v/>
      </c>
      <c r="M69" s="20">
        <f>IF(COUNTA($A69:$E69,$G69:$I69)=0,"",IFERROR(IF(OR($A69="",$B69="",$C69="",$D69="",$E69="",$G69="",$H69="",$I69=""),"Conferir preenchimento",IF(OR($B69&lt;TODAY()-'Parâmetros'!$B$10,$B69&gt;TODAY()+'Parâmetros'!$B$7),"Conferir data",IF(OR($C69&lt;'Parâmetros'!$B$5,$D69&gt;'Parâmetros'!$B$6,$D69&lt;=$C69,($D69-$C69)*1440&lt;'Parâmetros'!$B$9),"Conferir horários",IF(AND($I69&lt;&gt;'Parâmetros'!$D$5,$I69&lt;&gt;'Parâmetros'!$D$6,$I69&lt;&gt;'Parâmetros'!$D$7,$I69&lt;&gt;'Parâmetros'!$D$8),"Conferir status",IF($I69='Parâmetros'!$D$8,"Cancelada",IF($F69="Código não cadastrado","Conferir equipamento",IF($K69&lt;&gt;'Parâmetros'!$F$5,"Conferir equipamento",IF(OR($H69&lt;=0,$H69&gt;'Parâmetros'!$B$8),"Conferir quantidade",IF($L69&gt;$J69,"Conflito de capacidade","Sem conflito"))))))))),"Conferir dados"))</f>
        <v/>
      </c>
      <c r="N69" s="12" t="n"/>
    </row>
    <row r="70" ht="21" customHeight="1">
      <c r="A70" s="12" t="n"/>
      <c r="B70" s="25" t="n"/>
      <c r="C70" s="26" t="n"/>
      <c r="D70" s="26" t="n"/>
      <c r="E70" s="12" t="n"/>
      <c r="F70" s="21">
        <f>IF($E70="","",IFERROR(VLOOKUP($E70,Equipamentos!$A$5:$E$104,2,FALSE),"Código não cadastrado"))</f>
        <v/>
      </c>
      <c r="G70" s="12" t="n"/>
      <c r="H70" s="13" t="n"/>
      <c r="I70" s="14" t="n"/>
      <c r="J70" s="16">
        <f>IF($E70="","",IFERROR(VLOOKUP($E70,Equipamentos!$A$5:$E$104,4,FALSE),""))</f>
        <v/>
      </c>
      <c r="K70" s="22">
        <f>IF($E70="","",IFERROR(VLOOKUP($E70,Equipamentos!$A$5:$E$104,5,FALSE),""))</f>
        <v/>
      </c>
      <c r="L70" s="16">
        <f>IF(OR($B70="",$C70="",$D70="",$E70="",$H70="",$I70=""),"",IF($I70='Parâmetros'!$D$8,"",IFERROR(SUMIFS($H$5:$H$204,$B$5:$B$204,$B70,$E$5:$E$204,$E70,$C$5:$C$204,"&lt;"&amp;$D70,$D$5:$D$204,"&gt;"&amp;$C70,$I$5:$I$204,'Parâmetros'!$D$5)+SUMIFS($H$5:$H$204,$B$5:$B$204,$B70,$E$5:$E$204,$E70,$C$5:$C$204,"&lt;"&amp;$D70,$D$5:$D$204,"&gt;"&amp;$C70,$I$5:$I$204,'Parâmetros'!$D$6)+SUMIFS($H$5:$H$204,$B$5:$B$204,$B70,$E$5:$E$204,$E70,$C$5:$C$204,"&lt;"&amp;$D70,$D$5:$D$204,"&gt;"&amp;$C70,$I$5:$I$204,'Parâmetros'!$D$7),"")))</f>
        <v/>
      </c>
      <c r="M70" s="22">
        <f>IF(COUNTA($A70:$E70,$G70:$I70)=0,"",IFERROR(IF(OR($A70="",$B70="",$C70="",$D70="",$E70="",$G70="",$H70="",$I70=""),"Conferir preenchimento",IF(OR($B70&lt;TODAY()-'Parâmetros'!$B$10,$B70&gt;TODAY()+'Parâmetros'!$B$7),"Conferir data",IF(OR($C70&lt;'Parâmetros'!$B$5,$D70&gt;'Parâmetros'!$B$6,$D70&lt;=$C70,($D70-$C70)*1440&lt;'Parâmetros'!$B$9),"Conferir horários",IF(AND($I70&lt;&gt;'Parâmetros'!$D$5,$I70&lt;&gt;'Parâmetros'!$D$6,$I70&lt;&gt;'Parâmetros'!$D$7,$I70&lt;&gt;'Parâmetros'!$D$8),"Conferir status",IF($I70='Parâmetros'!$D$8,"Cancelada",IF($F70="Código não cadastrado","Conferir equipamento",IF($K70&lt;&gt;'Parâmetros'!$F$5,"Conferir equipamento",IF(OR($H70&lt;=0,$H70&gt;'Parâmetros'!$B$8),"Conferir quantidade",IF($L70&gt;$J70,"Conflito de capacidade","Sem conflito"))))))))),"Conferir dados"))</f>
        <v/>
      </c>
      <c r="N70" s="12" t="n"/>
    </row>
    <row r="71" ht="21" customHeight="1">
      <c r="A71" s="12" t="n"/>
      <c r="B71" s="25" t="n"/>
      <c r="C71" s="26" t="n"/>
      <c r="D71" s="26" t="n"/>
      <c r="E71" s="12" t="n"/>
      <c r="F71" s="19">
        <f>IF($E71="","",IFERROR(VLOOKUP($E71,Equipamentos!$A$5:$E$104,2,FALSE),"Código não cadastrado"))</f>
        <v/>
      </c>
      <c r="G71" s="12" t="n"/>
      <c r="H71" s="13" t="n"/>
      <c r="I71" s="14" t="n"/>
      <c r="J71" s="15">
        <f>IF($E71="","",IFERROR(VLOOKUP($E71,Equipamentos!$A$5:$E$104,4,FALSE),""))</f>
        <v/>
      </c>
      <c r="K71" s="20">
        <f>IF($E71="","",IFERROR(VLOOKUP($E71,Equipamentos!$A$5:$E$104,5,FALSE),""))</f>
        <v/>
      </c>
      <c r="L71" s="15">
        <f>IF(OR($B71="",$C71="",$D71="",$E71="",$H71="",$I71=""),"",IF($I71='Parâmetros'!$D$8,"",IFERROR(SUMIFS($H$5:$H$204,$B$5:$B$204,$B71,$E$5:$E$204,$E71,$C$5:$C$204,"&lt;"&amp;$D71,$D$5:$D$204,"&gt;"&amp;$C71,$I$5:$I$204,'Parâmetros'!$D$5)+SUMIFS($H$5:$H$204,$B$5:$B$204,$B71,$E$5:$E$204,$E71,$C$5:$C$204,"&lt;"&amp;$D71,$D$5:$D$204,"&gt;"&amp;$C71,$I$5:$I$204,'Parâmetros'!$D$6)+SUMIFS($H$5:$H$204,$B$5:$B$204,$B71,$E$5:$E$204,$E71,$C$5:$C$204,"&lt;"&amp;$D71,$D$5:$D$204,"&gt;"&amp;$C71,$I$5:$I$204,'Parâmetros'!$D$7),"")))</f>
        <v/>
      </c>
      <c r="M71" s="20">
        <f>IF(COUNTA($A71:$E71,$G71:$I71)=0,"",IFERROR(IF(OR($A71="",$B71="",$C71="",$D71="",$E71="",$G71="",$H71="",$I71=""),"Conferir preenchimento",IF(OR($B71&lt;TODAY()-'Parâmetros'!$B$10,$B71&gt;TODAY()+'Parâmetros'!$B$7),"Conferir data",IF(OR($C71&lt;'Parâmetros'!$B$5,$D71&gt;'Parâmetros'!$B$6,$D71&lt;=$C71,($D71-$C71)*1440&lt;'Parâmetros'!$B$9),"Conferir horários",IF(AND($I71&lt;&gt;'Parâmetros'!$D$5,$I71&lt;&gt;'Parâmetros'!$D$6,$I71&lt;&gt;'Parâmetros'!$D$7,$I71&lt;&gt;'Parâmetros'!$D$8),"Conferir status",IF($I71='Parâmetros'!$D$8,"Cancelada",IF($F71="Código não cadastrado","Conferir equipamento",IF($K71&lt;&gt;'Parâmetros'!$F$5,"Conferir equipamento",IF(OR($H71&lt;=0,$H71&gt;'Parâmetros'!$B$8),"Conferir quantidade",IF($L71&gt;$J71,"Conflito de capacidade","Sem conflito"))))))))),"Conferir dados"))</f>
        <v/>
      </c>
      <c r="N71" s="12" t="n"/>
    </row>
    <row r="72" ht="21" customHeight="1">
      <c r="A72" s="12" t="n"/>
      <c r="B72" s="25" t="n"/>
      <c r="C72" s="26" t="n"/>
      <c r="D72" s="26" t="n"/>
      <c r="E72" s="12" t="n"/>
      <c r="F72" s="21">
        <f>IF($E72="","",IFERROR(VLOOKUP($E72,Equipamentos!$A$5:$E$104,2,FALSE),"Código não cadastrado"))</f>
        <v/>
      </c>
      <c r="G72" s="12" t="n"/>
      <c r="H72" s="13" t="n"/>
      <c r="I72" s="14" t="n"/>
      <c r="J72" s="16">
        <f>IF($E72="","",IFERROR(VLOOKUP($E72,Equipamentos!$A$5:$E$104,4,FALSE),""))</f>
        <v/>
      </c>
      <c r="K72" s="22">
        <f>IF($E72="","",IFERROR(VLOOKUP($E72,Equipamentos!$A$5:$E$104,5,FALSE),""))</f>
        <v/>
      </c>
      <c r="L72" s="16">
        <f>IF(OR($B72="",$C72="",$D72="",$E72="",$H72="",$I72=""),"",IF($I72='Parâmetros'!$D$8,"",IFERROR(SUMIFS($H$5:$H$204,$B$5:$B$204,$B72,$E$5:$E$204,$E72,$C$5:$C$204,"&lt;"&amp;$D72,$D$5:$D$204,"&gt;"&amp;$C72,$I$5:$I$204,'Parâmetros'!$D$5)+SUMIFS($H$5:$H$204,$B$5:$B$204,$B72,$E$5:$E$204,$E72,$C$5:$C$204,"&lt;"&amp;$D72,$D$5:$D$204,"&gt;"&amp;$C72,$I$5:$I$204,'Parâmetros'!$D$6)+SUMIFS($H$5:$H$204,$B$5:$B$204,$B72,$E$5:$E$204,$E72,$C$5:$C$204,"&lt;"&amp;$D72,$D$5:$D$204,"&gt;"&amp;$C72,$I$5:$I$204,'Parâmetros'!$D$7),"")))</f>
        <v/>
      </c>
      <c r="M72" s="22">
        <f>IF(COUNTA($A72:$E72,$G72:$I72)=0,"",IFERROR(IF(OR($A72="",$B72="",$C72="",$D72="",$E72="",$G72="",$H72="",$I72=""),"Conferir preenchimento",IF(OR($B72&lt;TODAY()-'Parâmetros'!$B$10,$B72&gt;TODAY()+'Parâmetros'!$B$7),"Conferir data",IF(OR($C72&lt;'Parâmetros'!$B$5,$D72&gt;'Parâmetros'!$B$6,$D72&lt;=$C72,($D72-$C72)*1440&lt;'Parâmetros'!$B$9),"Conferir horários",IF(AND($I72&lt;&gt;'Parâmetros'!$D$5,$I72&lt;&gt;'Parâmetros'!$D$6,$I72&lt;&gt;'Parâmetros'!$D$7,$I72&lt;&gt;'Parâmetros'!$D$8),"Conferir status",IF($I72='Parâmetros'!$D$8,"Cancelada",IF($F72="Código não cadastrado","Conferir equipamento",IF($K72&lt;&gt;'Parâmetros'!$F$5,"Conferir equipamento",IF(OR($H72&lt;=0,$H72&gt;'Parâmetros'!$B$8),"Conferir quantidade",IF($L72&gt;$J72,"Conflito de capacidade","Sem conflito"))))))))),"Conferir dados"))</f>
        <v/>
      </c>
      <c r="N72" s="12" t="n"/>
    </row>
    <row r="73" ht="21" customHeight="1">
      <c r="A73" s="12" t="n"/>
      <c r="B73" s="25" t="n"/>
      <c r="C73" s="26" t="n"/>
      <c r="D73" s="26" t="n"/>
      <c r="E73" s="12" t="n"/>
      <c r="F73" s="19">
        <f>IF($E73="","",IFERROR(VLOOKUP($E73,Equipamentos!$A$5:$E$104,2,FALSE),"Código não cadastrado"))</f>
        <v/>
      </c>
      <c r="G73" s="12" t="n"/>
      <c r="H73" s="13" t="n"/>
      <c r="I73" s="14" t="n"/>
      <c r="J73" s="15">
        <f>IF($E73="","",IFERROR(VLOOKUP($E73,Equipamentos!$A$5:$E$104,4,FALSE),""))</f>
        <v/>
      </c>
      <c r="K73" s="20">
        <f>IF($E73="","",IFERROR(VLOOKUP($E73,Equipamentos!$A$5:$E$104,5,FALSE),""))</f>
        <v/>
      </c>
      <c r="L73" s="15">
        <f>IF(OR($B73="",$C73="",$D73="",$E73="",$H73="",$I73=""),"",IF($I73='Parâmetros'!$D$8,"",IFERROR(SUMIFS($H$5:$H$204,$B$5:$B$204,$B73,$E$5:$E$204,$E73,$C$5:$C$204,"&lt;"&amp;$D73,$D$5:$D$204,"&gt;"&amp;$C73,$I$5:$I$204,'Parâmetros'!$D$5)+SUMIFS($H$5:$H$204,$B$5:$B$204,$B73,$E$5:$E$204,$E73,$C$5:$C$204,"&lt;"&amp;$D73,$D$5:$D$204,"&gt;"&amp;$C73,$I$5:$I$204,'Parâmetros'!$D$6)+SUMIFS($H$5:$H$204,$B$5:$B$204,$B73,$E$5:$E$204,$E73,$C$5:$C$204,"&lt;"&amp;$D73,$D$5:$D$204,"&gt;"&amp;$C73,$I$5:$I$204,'Parâmetros'!$D$7),"")))</f>
        <v/>
      </c>
      <c r="M73" s="20">
        <f>IF(COUNTA($A73:$E73,$G73:$I73)=0,"",IFERROR(IF(OR($A73="",$B73="",$C73="",$D73="",$E73="",$G73="",$H73="",$I73=""),"Conferir preenchimento",IF(OR($B73&lt;TODAY()-'Parâmetros'!$B$10,$B73&gt;TODAY()+'Parâmetros'!$B$7),"Conferir data",IF(OR($C73&lt;'Parâmetros'!$B$5,$D73&gt;'Parâmetros'!$B$6,$D73&lt;=$C73,($D73-$C73)*1440&lt;'Parâmetros'!$B$9),"Conferir horários",IF(AND($I73&lt;&gt;'Parâmetros'!$D$5,$I73&lt;&gt;'Parâmetros'!$D$6,$I73&lt;&gt;'Parâmetros'!$D$7,$I73&lt;&gt;'Parâmetros'!$D$8),"Conferir status",IF($I73='Parâmetros'!$D$8,"Cancelada",IF($F73="Código não cadastrado","Conferir equipamento",IF($K73&lt;&gt;'Parâmetros'!$F$5,"Conferir equipamento",IF(OR($H73&lt;=0,$H73&gt;'Parâmetros'!$B$8),"Conferir quantidade",IF($L73&gt;$J73,"Conflito de capacidade","Sem conflito"))))))))),"Conferir dados"))</f>
        <v/>
      </c>
      <c r="N73" s="12" t="n"/>
    </row>
    <row r="74" ht="21" customHeight="1">
      <c r="A74" s="12" t="n"/>
      <c r="B74" s="25" t="n"/>
      <c r="C74" s="26" t="n"/>
      <c r="D74" s="26" t="n"/>
      <c r="E74" s="12" t="n"/>
      <c r="F74" s="21">
        <f>IF($E74="","",IFERROR(VLOOKUP($E74,Equipamentos!$A$5:$E$104,2,FALSE),"Código não cadastrado"))</f>
        <v/>
      </c>
      <c r="G74" s="12" t="n"/>
      <c r="H74" s="13" t="n"/>
      <c r="I74" s="14" t="n"/>
      <c r="J74" s="16">
        <f>IF($E74="","",IFERROR(VLOOKUP($E74,Equipamentos!$A$5:$E$104,4,FALSE),""))</f>
        <v/>
      </c>
      <c r="K74" s="22">
        <f>IF($E74="","",IFERROR(VLOOKUP($E74,Equipamentos!$A$5:$E$104,5,FALSE),""))</f>
        <v/>
      </c>
      <c r="L74" s="16">
        <f>IF(OR($B74="",$C74="",$D74="",$E74="",$H74="",$I74=""),"",IF($I74='Parâmetros'!$D$8,"",IFERROR(SUMIFS($H$5:$H$204,$B$5:$B$204,$B74,$E$5:$E$204,$E74,$C$5:$C$204,"&lt;"&amp;$D74,$D$5:$D$204,"&gt;"&amp;$C74,$I$5:$I$204,'Parâmetros'!$D$5)+SUMIFS($H$5:$H$204,$B$5:$B$204,$B74,$E$5:$E$204,$E74,$C$5:$C$204,"&lt;"&amp;$D74,$D$5:$D$204,"&gt;"&amp;$C74,$I$5:$I$204,'Parâmetros'!$D$6)+SUMIFS($H$5:$H$204,$B$5:$B$204,$B74,$E$5:$E$204,$E74,$C$5:$C$204,"&lt;"&amp;$D74,$D$5:$D$204,"&gt;"&amp;$C74,$I$5:$I$204,'Parâmetros'!$D$7),"")))</f>
        <v/>
      </c>
      <c r="M74" s="22">
        <f>IF(COUNTA($A74:$E74,$G74:$I74)=0,"",IFERROR(IF(OR($A74="",$B74="",$C74="",$D74="",$E74="",$G74="",$H74="",$I74=""),"Conferir preenchimento",IF(OR($B74&lt;TODAY()-'Parâmetros'!$B$10,$B74&gt;TODAY()+'Parâmetros'!$B$7),"Conferir data",IF(OR($C74&lt;'Parâmetros'!$B$5,$D74&gt;'Parâmetros'!$B$6,$D74&lt;=$C74,($D74-$C74)*1440&lt;'Parâmetros'!$B$9),"Conferir horários",IF(AND($I74&lt;&gt;'Parâmetros'!$D$5,$I74&lt;&gt;'Parâmetros'!$D$6,$I74&lt;&gt;'Parâmetros'!$D$7,$I74&lt;&gt;'Parâmetros'!$D$8),"Conferir status",IF($I74='Parâmetros'!$D$8,"Cancelada",IF($F74="Código não cadastrado","Conferir equipamento",IF($K74&lt;&gt;'Parâmetros'!$F$5,"Conferir equipamento",IF(OR($H74&lt;=0,$H74&gt;'Parâmetros'!$B$8),"Conferir quantidade",IF($L74&gt;$J74,"Conflito de capacidade","Sem conflito"))))))))),"Conferir dados"))</f>
        <v/>
      </c>
      <c r="N74" s="12" t="n"/>
    </row>
    <row r="75" ht="21" customHeight="1">
      <c r="A75" s="12" t="n"/>
      <c r="B75" s="25" t="n"/>
      <c r="C75" s="26" t="n"/>
      <c r="D75" s="26" t="n"/>
      <c r="E75" s="12" t="n"/>
      <c r="F75" s="19">
        <f>IF($E75="","",IFERROR(VLOOKUP($E75,Equipamentos!$A$5:$E$104,2,FALSE),"Código não cadastrado"))</f>
        <v/>
      </c>
      <c r="G75" s="12" t="n"/>
      <c r="H75" s="13" t="n"/>
      <c r="I75" s="14" t="n"/>
      <c r="J75" s="15">
        <f>IF($E75="","",IFERROR(VLOOKUP($E75,Equipamentos!$A$5:$E$104,4,FALSE),""))</f>
        <v/>
      </c>
      <c r="K75" s="20">
        <f>IF($E75="","",IFERROR(VLOOKUP($E75,Equipamentos!$A$5:$E$104,5,FALSE),""))</f>
        <v/>
      </c>
      <c r="L75" s="15">
        <f>IF(OR($B75="",$C75="",$D75="",$E75="",$H75="",$I75=""),"",IF($I75='Parâmetros'!$D$8,"",IFERROR(SUMIFS($H$5:$H$204,$B$5:$B$204,$B75,$E$5:$E$204,$E75,$C$5:$C$204,"&lt;"&amp;$D75,$D$5:$D$204,"&gt;"&amp;$C75,$I$5:$I$204,'Parâmetros'!$D$5)+SUMIFS($H$5:$H$204,$B$5:$B$204,$B75,$E$5:$E$204,$E75,$C$5:$C$204,"&lt;"&amp;$D75,$D$5:$D$204,"&gt;"&amp;$C75,$I$5:$I$204,'Parâmetros'!$D$6)+SUMIFS($H$5:$H$204,$B$5:$B$204,$B75,$E$5:$E$204,$E75,$C$5:$C$204,"&lt;"&amp;$D75,$D$5:$D$204,"&gt;"&amp;$C75,$I$5:$I$204,'Parâmetros'!$D$7),"")))</f>
        <v/>
      </c>
      <c r="M75" s="20">
        <f>IF(COUNTA($A75:$E75,$G75:$I75)=0,"",IFERROR(IF(OR($A75="",$B75="",$C75="",$D75="",$E75="",$G75="",$H75="",$I75=""),"Conferir preenchimento",IF(OR($B75&lt;TODAY()-'Parâmetros'!$B$10,$B75&gt;TODAY()+'Parâmetros'!$B$7),"Conferir data",IF(OR($C75&lt;'Parâmetros'!$B$5,$D75&gt;'Parâmetros'!$B$6,$D75&lt;=$C75,($D75-$C75)*1440&lt;'Parâmetros'!$B$9),"Conferir horários",IF(AND($I75&lt;&gt;'Parâmetros'!$D$5,$I75&lt;&gt;'Parâmetros'!$D$6,$I75&lt;&gt;'Parâmetros'!$D$7,$I75&lt;&gt;'Parâmetros'!$D$8),"Conferir status",IF($I75='Parâmetros'!$D$8,"Cancelada",IF($F75="Código não cadastrado","Conferir equipamento",IF($K75&lt;&gt;'Parâmetros'!$F$5,"Conferir equipamento",IF(OR($H75&lt;=0,$H75&gt;'Parâmetros'!$B$8),"Conferir quantidade",IF($L75&gt;$J75,"Conflito de capacidade","Sem conflito"))))))))),"Conferir dados"))</f>
        <v/>
      </c>
      <c r="N75" s="12" t="n"/>
    </row>
    <row r="76" ht="21" customHeight="1">
      <c r="A76" s="12" t="n"/>
      <c r="B76" s="25" t="n"/>
      <c r="C76" s="26" t="n"/>
      <c r="D76" s="26" t="n"/>
      <c r="E76" s="12" t="n"/>
      <c r="F76" s="21">
        <f>IF($E76="","",IFERROR(VLOOKUP($E76,Equipamentos!$A$5:$E$104,2,FALSE),"Código não cadastrado"))</f>
        <v/>
      </c>
      <c r="G76" s="12" t="n"/>
      <c r="H76" s="13" t="n"/>
      <c r="I76" s="14" t="n"/>
      <c r="J76" s="16">
        <f>IF($E76="","",IFERROR(VLOOKUP($E76,Equipamentos!$A$5:$E$104,4,FALSE),""))</f>
        <v/>
      </c>
      <c r="K76" s="22">
        <f>IF($E76="","",IFERROR(VLOOKUP($E76,Equipamentos!$A$5:$E$104,5,FALSE),""))</f>
        <v/>
      </c>
      <c r="L76" s="16">
        <f>IF(OR($B76="",$C76="",$D76="",$E76="",$H76="",$I76=""),"",IF($I76='Parâmetros'!$D$8,"",IFERROR(SUMIFS($H$5:$H$204,$B$5:$B$204,$B76,$E$5:$E$204,$E76,$C$5:$C$204,"&lt;"&amp;$D76,$D$5:$D$204,"&gt;"&amp;$C76,$I$5:$I$204,'Parâmetros'!$D$5)+SUMIFS($H$5:$H$204,$B$5:$B$204,$B76,$E$5:$E$204,$E76,$C$5:$C$204,"&lt;"&amp;$D76,$D$5:$D$204,"&gt;"&amp;$C76,$I$5:$I$204,'Parâmetros'!$D$6)+SUMIFS($H$5:$H$204,$B$5:$B$204,$B76,$E$5:$E$204,$E76,$C$5:$C$204,"&lt;"&amp;$D76,$D$5:$D$204,"&gt;"&amp;$C76,$I$5:$I$204,'Parâmetros'!$D$7),"")))</f>
        <v/>
      </c>
      <c r="M76" s="22">
        <f>IF(COUNTA($A76:$E76,$G76:$I76)=0,"",IFERROR(IF(OR($A76="",$B76="",$C76="",$D76="",$E76="",$G76="",$H76="",$I76=""),"Conferir preenchimento",IF(OR($B76&lt;TODAY()-'Parâmetros'!$B$10,$B76&gt;TODAY()+'Parâmetros'!$B$7),"Conferir data",IF(OR($C76&lt;'Parâmetros'!$B$5,$D76&gt;'Parâmetros'!$B$6,$D76&lt;=$C76,($D76-$C76)*1440&lt;'Parâmetros'!$B$9),"Conferir horários",IF(AND($I76&lt;&gt;'Parâmetros'!$D$5,$I76&lt;&gt;'Parâmetros'!$D$6,$I76&lt;&gt;'Parâmetros'!$D$7,$I76&lt;&gt;'Parâmetros'!$D$8),"Conferir status",IF($I76='Parâmetros'!$D$8,"Cancelada",IF($F76="Código não cadastrado","Conferir equipamento",IF($K76&lt;&gt;'Parâmetros'!$F$5,"Conferir equipamento",IF(OR($H76&lt;=0,$H76&gt;'Parâmetros'!$B$8),"Conferir quantidade",IF($L76&gt;$J76,"Conflito de capacidade","Sem conflito"))))))))),"Conferir dados"))</f>
        <v/>
      </c>
      <c r="N76" s="12" t="n"/>
    </row>
    <row r="77" ht="21" customHeight="1">
      <c r="A77" s="12" t="n"/>
      <c r="B77" s="25" t="n"/>
      <c r="C77" s="26" t="n"/>
      <c r="D77" s="26" t="n"/>
      <c r="E77" s="12" t="n"/>
      <c r="F77" s="19">
        <f>IF($E77="","",IFERROR(VLOOKUP($E77,Equipamentos!$A$5:$E$104,2,FALSE),"Código não cadastrado"))</f>
        <v/>
      </c>
      <c r="G77" s="12" t="n"/>
      <c r="H77" s="13" t="n"/>
      <c r="I77" s="14" t="n"/>
      <c r="J77" s="15">
        <f>IF($E77="","",IFERROR(VLOOKUP($E77,Equipamentos!$A$5:$E$104,4,FALSE),""))</f>
        <v/>
      </c>
      <c r="K77" s="20">
        <f>IF($E77="","",IFERROR(VLOOKUP($E77,Equipamentos!$A$5:$E$104,5,FALSE),""))</f>
        <v/>
      </c>
      <c r="L77" s="15">
        <f>IF(OR($B77="",$C77="",$D77="",$E77="",$H77="",$I77=""),"",IF($I77='Parâmetros'!$D$8,"",IFERROR(SUMIFS($H$5:$H$204,$B$5:$B$204,$B77,$E$5:$E$204,$E77,$C$5:$C$204,"&lt;"&amp;$D77,$D$5:$D$204,"&gt;"&amp;$C77,$I$5:$I$204,'Parâmetros'!$D$5)+SUMIFS($H$5:$H$204,$B$5:$B$204,$B77,$E$5:$E$204,$E77,$C$5:$C$204,"&lt;"&amp;$D77,$D$5:$D$204,"&gt;"&amp;$C77,$I$5:$I$204,'Parâmetros'!$D$6)+SUMIFS($H$5:$H$204,$B$5:$B$204,$B77,$E$5:$E$204,$E77,$C$5:$C$204,"&lt;"&amp;$D77,$D$5:$D$204,"&gt;"&amp;$C77,$I$5:$I$204,'Parâmetros'!$D$7),"")))</f>
        <v/>
      </c>
      <c r="M77" s="20">
        <f>IF(COUNTA($A77:$E77,$G77:$I77)=0,"",IFERROR(IF(OR($A77="",$B77="",$C77="",$D77="",$E77="",$G77="",$H77="",$I77=""),"Conferir preenchimento",IF(OR($B77&lt;TODAY()-'Parâmetros'!$B$10,$B77&gt;TODAY()+'Parâmetros'!$B$7),"Conferir data",IF(OR($C77&lt;'Parâmetros'!$B$5,$D77&gt;'Parâmetros'!$B$6,$D77&lt;=$C77,($D77-$C77)*1440&lt;'Parâmetros'!$B$9),"Conferir horários",IF(AND($I77&lt;&gt;'Parâmetros'!$D$5,$I77&lt;&gt;'Parâmetros'!$D$6,$I77&lt;&gt;'Parâmetros'!$D$7,$I77&lt;&gt;'Parâmetros'!$D$8),"Conferir status",IF($I77='Parâmetros'!$D$8,"Cancelada",IF($F77="Código não cadastrado","Conferir equipamento",IF($K77&lt;&gt;'Parâmetros'!$F$5,"Conferir equipamento",IF(OR($H77&lt;=0,$H77&gt;'Parâmetros'!$B$8),"Conferir quantidade",IF($L77&gt;$J77,"Conflito de capacidade","Sem conflito"))))))))),"Conferir dados"))</f>
        <v/>
      </c>
      <c r="N77" s="12" t="n"/>
    </row>
    <row r="78" ht="21" customHeight="1">
      <c r="A78" s="12" t="n"/>
      <c r="B78" s="25" t="n"/>
      <c r="C78" s="26" t="n"/>
      <c r="D78" s="26" t="n"/>
      <c r="E78" s="12" t="n"/>
      <c r="F78" s="21">
        <f>IF($E78="","",IFERROR(VLOOKUP($E78,Equipamentos!$A$5:$E$104,2,FALSE),"Código não cadastrado"))</f>
        <v/>
      </c>
      <c r="G78" s="12" t="n"/>
      <c r="H78" s="13" t="n"/>
      <c r="I78" s="14" t="n"/>
      <c r="J78" s="16">
        <f>IF($E78="","",IFERROR(VLOOKUP($E78,Equipamentos!$A$5:$E$104,4,FALSE),""))</f>
        <v/>
      </c>
      <c r="K78" s="22">
        <f>IF($E78="","",IFERROR(VLOOKUP($E78,Equipamentos!$A$5:$E$104,5,FALSE),""))</f>
        <v/>
      </c>
      <c r="L78" s="16">
        <f>IF(OR($B78="",$C78="",$D78="",$E78="",$H78="",$I78=""),"",IF($I78='Parâmetros'!$D$8,"",IFERROR(SUMIFS($H$5:$H$204,$B$5:$B$204,$B78,$E$5:$E$204,$E78,$C$5:$C$204,"&lt;"&amp;$D78,$D$5:$D$204,"&gt;"&amp;$C78,$I$5:$I$204,'Parâmetros'!$D$5)+SUMIFS($H$5:$H$204,$B$5:$B$204,$B78,$E$5:$E$204,$E78,$C$5:$C$204,"&lt;"&amp;$D78,$D$5:$D$204,"&gt;"&amp;$C78,$I$5:$I$204,'Parâmetros'!$D$6)+SUMIFS($H$5:$H$204,$B$5:$B$204,$B78,$E$5:$E$204,$E78,$C$5:$C$204,"&lt;"&amp;$D78,$D$5:$D$204,"&gt;"&amp;$C78,$I$5:$I$204,'Parâmetros'!$D$7),"")))</f>
        <v/>
      </c>
      <c r="M78" s="22">
        <f>IF(COUNTA($A78:$E78,$G78:$I78)=0,"",IFERROR(IF(OR($A78="",$B78="",$C78="",$D78="",$E78="",$G78="",$H78="",$I78=""),"Conferir preenchimento",IF(OR($B78&lt;TODAY()-'Parâmetros'!$B$10,$B78&gt;TODAY()+'Parâmetros'!$B$7),"Conferir data",IF(OR($C78&lt;'Parâmetros'!$B$5,$D78&gt;'Parâmetros'!$B$6,$D78&lt;=$C78,($D78-$C78)*1440&lt;'Parâmetros'!$B$9),"Conferir horários",IF(AND($I78&lt;&gt;'Parâmetros'!$D$5,$I78&lt;&gt;'Parâmetros'!$D$6,$I78&lt;&gt;'Parâmetros'!$D$7,$I78&lt;&gt;'Parâmetros'!$D$8),"Conferir status",IF($I78='Parâmetros'!$D$8,"Cancelada",IF($F78="Código não cadastrado","Conferir equipamento",IF($K78&lt;&gt;'Parâmetros'!$F$5,"Conferir equipamento",IF(OR($H78&lt;=0,$H78&gt;'Parâmetros'!$B$8),"Conferir quantidade",IF($L78&gt;$J78,"Conflito de capacidade","Sem conflito"))))))))),"Conferir dados"))</f>
        <v/>
      </c>
      <c r="N78" s="12" t="n"/>
    </row>
    <row r="79" ht="21" customHeight="1">
      <c r="A79" s="12" t="n"/>
      <c r="B79" s="25" t="n"/>
      <c r="C79" s="26" t="n"/>
      <c r="D79" s="26" t="n"/>
      <c r="E79" s="12" t="n"/>
      <c r="F79" s="19">
        <f>IF($E79="","",IFERROR(VLOOKUP($E79,Equipamentos!$A$5:$E$104,2,FALSE),"Código não cadastrado"))</f>
        <v/>
      </c>
      <c r="G79" s="12" t="n"/>
      <c r="H79" s="13" t="n"/>
      <c r="I79" s="14" t="n"/>
      <c r="J79" s="15">
        <f>IF($E79="","",IFERROR(VLOOKUP($E79,Equipamentos!$A$5:$E$104,4,FALSE),""))</f>
        <v/>
      </c>
      <c r="K79" s="20">
        <f>IF($E79="","",IFERROR(VLOOKUP($E79,Equipamentos!$A$5:$E$104,5,FALSE),""))</f>
        <v/>
      </c>
      <c r="L79" s="15">
        <f>IF(OR($B79="",$C79="",$D79="",$E79="",$H79="",$I79=""),"",IF($I79='Parâmetros'!$D$8,"",IFERROR(SUMIFS($H$5:$H$204,$B$5:$B$204,$B79,$E$5:$E$204,$E79,$C$5:$C$204,"&lt;"&amp;$D79,$D$5:$D$204,"&gt;"&amp;$C79,$I$5:$I$204,'Parâmetros'!$D$5)+SUMIFS($H$5:$H$204,$B$5:$B$204,$B79,$E$5:$E$204,$E79,$C$5:$C$204,"&lt;"&amp;$D79,$D$5:$D$204,"&gt;"&amp;$C79,$I$5:$I$204,'Parâmetros'!$D$6)+SUMIFS($H$5:$H$204,$B$5:$B$204,$B79,$E$5:$E$204,$E79,$C$5:$C$204,"&lt;"&amp;$D79,$D$5:$D$204,"&gt;"&amp;$C79,$I$5:$I$204,'Parâmetros'!$D$7),"")))</f>
        <v/>
      </c>
      <c r="M79" s="20">
        <f>IF(COUNTA($A79:$E79,$G79:$I79)=0,"",IFERROR(IF(OR($A79="",$B79="",$C79="",$D79="",$E79="",$G79="",$H79="",$I79=""),"Conferir preenchimento",IF(OR($B79&lt;TODAY()-'Parâmetros'!$B$10,$B79&gt;TODAY()+'Parâmetros'!$B$7),"Conferir data",IF(OR($C79&lt;'Parâmetros'!$B$5,$D79&gt;'Parâmetros'!$B$6,$D79&lt;=$C79,($D79-$C79)*1440&lt;'Parâmetros'!$B$9),"Conferir horários",IF(AND($I79&lt;&gt;'Parâmetros'!$D$5,$I79&lt;&gt;'Parâmetros'!$D$6,$I79&lt;&gt;'Parâmetros'!$D$7,$I79&lt;&gt;'Parâmetros'!$D$8),"Conferir status",IF($I79='Parâmetros'!$D$8,"Cancelada",IF($F79="Código não cadastrado","Conferir equipamento",IF($K79&lt;&gt;'Parâmetros'!$F$5,"Conferir equipamento",IF(OR($H79&lt;=0,$H79&gt;'Parâmetros'!$B$8),"Conferir quantidade",IF($L79&gt;$J79,"Conflito de capacidade","Sem conflito"))))))))),"Conferir dados"))</f>
        <v/>
      </c>
      <c r="N79" s="12" t="n"/>
    </row>
    <row r="80" ht="21" customHeight="1">
      <c r="A80" s="12" t="n"/>
      <c r="B80" s="25" t="n"/>
      <c r="C80" s="26" t="n"/>
      <c r="D80" s="26" t="n"/>
      <c r="E80" s="12" t="n"/>
      <c r="F80" s="21">
        <f>IF($E80="","",IFERROR(VLOOKUP($E80,Equipamentos!$A$5:$E$104,2,FALSE),"Código não cadastrado"))</f>
        <v/>
      </c>
      <c r="G80" s="12" t="n"/>
      <c r="H80" s="13" t="n"/>
      <c r="I80" s="14" t="n"/>
      <c r="J80" s="16">
        <f>IF($E80="","",IFERROR(VLOOKUP($E80,Equipamentos!$A$5:$E$104,4,FALSE),""))</f>
        <v/>
      </c>
      <c r="K80" s="22">
        <f>IF($E80="","",IFERROR(VLOOKUP($E80,Equipamentos!$A$5:$E$104,5,FALSE),""))</f>
        <v/>
      </c>
      <c r="L80" s="16">
        <f>IF(OR($B80="",$C80="",$D80="",$E80="",$H80="",$I80=""),"",IF($I80='Parâmetros'!$D$8,"",IFERROR(SUMIFS($H$5:$H$204,$B$5:$B$204,$B80,$E$5:$E$204,$E80,$C$5:$C$204,"&lt;"&amp;$D80,$D$5:$D$204,"&gt;"&amp;$C80,$I$5:$I$204,'Parâmetros'!$D$5)+SUMIFS($H$5:$H$204,$B$5:$B$204,$B80,$E$5:$E$204,$E80,$C$5:$C$204,"&lt;"&amp;$D80,$D$5:$D$204,"&gt;"&amp;$C80,$I$5:$I$204,'Parâmetros'!$D$6)+SUMIFS($H$5:$H$204,$B$5:$B$204,$B80,$E$5:$E$204,$E80,$C$5:$C$204,"&lt;"&amp;$D80,$D$5:$D$204,"&gt;"&amp;$C80,$I$5:$I$204,'Parâmetros'!$D$7),"")))</f>
        <v/>
      </c>
      <c r="M80" s="22">
        <f>IF(COUNTA($A80:$E80,$G80:$I80)=0,"",IFERROR(IF(OR($A80="",$B80="",$C80="",$D80="",$E80="",$G80="",$H80="",$I80=""),"Conferir preenchimento",IF(OR($B80&lt;TODAY()-'Parâmetros'!$B$10,$B80&gt;TODAY()+'Parâmetros'!$B$7),"Conferir data",IF(OR($C80&lt;'Parâmetros'!$B$5,$D80&gt;'Parâmetros'!$B$6,$D80&lt;=$C80,($D80-$C80)*1440&lt;'Parâmetros'!$B$9),"Conferir horários",IF(AND($I80&lt;&gt;'Parâmetros'!$D$5,$I80&lt;&gt;'Parâmetros'!$D$6,$I80&lt;&gt;'Parâmetros'!$D$7,$I80&lt;&gt;'Parâmetros'!$D$8),"Conferir status",IF($I80='Parâmetros'!$D$8,"Cancelada",IF($F80="Código não cadastrado","Conferir equipamento",IF($K80&lt;&gt;'Parâmetros'!$F$5,"Conferir equipamento",IF(OR($H80&lt;=0,$H80&gt;'Parâmetros'!$B$8),"Conferir quantidade",IF($L80&gt;$J80,"Conflito de capacidade","Sem conflito"))))))))),"Conferir dados"))</f>
        <v/>
      </c>
      <c r="N80" s="12" t="n"/>
    </row>
    <row r="81" ht="21" customHeight="1">
      <c r="A81" s="12" t="n"/>
      <c r="B81" s="25" t="n"/>
      <c r="C81" s="26" t="n"/>
      <c r="D81" s="26" t="n"/>
      <c r="E81" s="12" t="n"/>
      <c r="F81" s="19">
        <f>IF($E81="","",IFERROR(VLOOKUP($E81,Equipamentos!$A$5:$E$104,2,FALSE),"Código não cadastrado"))</f>
        <v/>
      </c>
      <c r="G81" s="12" t="n"/>
      <c r="H81" s="13" t="n"/>
      <c r="I81" s="14" t="n"/>
      <c r="J81" s="15">
        <f>IF($E81="","",IFERROR(VLOOKUP($E81,Equipamentos!$A$5:$E$104,4,FALSE),""))</f>
        <v/>
      </c>
      <c r="K81" s="20">
        <f>IF($E81="","",IFERROR(VLOOKUP($E81,Equipamentos!$A$5:$E$104,5,FALSE),""))</f>
        <v/>
      </c>
      <c r="L81" s="15">
        <f>IF(OR($B81="",$C81="",$D81="",$E81="",$H81="",$I81=""),"",IF($I81='Parâmetros'!$D$8,"",IFERROR(SUMIFS($H$5:$H$204,$B$5:$B$204,$B81,$E$5:$E$204,$E81,$C$5:$C$204,"&lt;"&amp;$D81,$D$5:$D$204,"&gt;"&amp;$C81,$I$5:$I$204,'Parâmetros'!$D$5)+SUMIFS($H$5:$H$204,$B$5:$B$204,$B81,$E$5:$E$204,$E81,$C$5:$C$204,"&lt;"&amp;$D81,$D$5:$D$204,"&gt;"&amp;$C81,$I$5:$I$204,'Parâmetros'!$D$6)+SUMIFS($H$5:$H$204,$B$5:$B$204,$B81,$E$5:$E$204,$E81,$C$5:$C$204,"&lt;"&amp;$D81,$D$5:$D$204,"&gt;"&amp;$C81,$I$5:$I$204,'Parâmetros'!$D$7),"")))</f>
        <v/>
      </c>
      <c r="M81" s="20">
        <f>IF(COUNTA($A81:$E81,$G81:$I81)=0,"",IFERROR(IF(OR($A81="",$B81="",$C81="",$D81="",$E81="",$G81="",$H81="",$I81=""),"Conferir preenchimento",IF(OR($B81&lt;TODAY()-'Parâmetros'!$B$10,$B81&gt;TODAY()+'Parâmetros'!$B$7),"Conferir data",IF(OR($C81&lt;'Parâmetros'!$B$5,$D81&gt;'Parâmetros'!$B$6,$D81&lt;=$C81,($D81-$C81)*1440&lt;'Parâmetros'!$B$9),"Conferir horários",IF(AND($I81&lt;&gt;'Parâmetros'!$D$5,$I81&lt;&gt;'Parâmetros'!$D$6,$I81&lt;&gt;'Parâmetros'!$D$7,$I81&lt;&gt;'Parâmetros'!$D$8),"Conferir status",IF($I81='Parâmetros'!$D$8,"Cancelada",IF($F81="Código não cadastrado","Conferir equipamento",IF($K81&lt;&gt;'Parâmetros'!$F$5,"Conferir equipamento",IF(OR($H81&lt;=0,$H81&gt;'Parâmetros'!$B$8),"Conferir quantidade",IF($L81&gt;$J81,"Conflito de capacidade","Sem conflito"))))))))),"Conferir dados"))</f>
        <v/>
      </c>
      <c r="N81" s="12" t="n"/>
    </row>
    <row r="82" ht="21" customHeight="1">
      <c r="A82" s="12" t="n"/>
      <c r="B82" s="25" t="n"/>
      <c r="C82" s="26" t="n"/>
      <c r="D82" s="26" t="n"/>
      <c r="E82" s="12" t="n"/>
      <c r="F82" s="21">
        <f>IF($E82="","",IFERROR(VLOOKUP($E82,Equipamentos!$A$5:$E$104,2,FALSE),"Código não cadastrado"))</f>
        <v/>
      </c>
      <c r="G82" s="12" t="n"/>
      <c r="H82" s="13" t="n"/>
      <c r="I82" s="14" t="n"/>
      <c r="J82" s="16">
        <f>IF($E82="","",IFERROR(VLOOKUP($E82,Equipamentos!$A$5:$E$104,4,FALSE),""))</f>
        <v/>
      </c>
      <c r="K82" s="22">
        <f>IF($E82="","",IFERROR(VLOOKUP($E82,Equipamentos!$A$5:$E$104,5,FALSE),""))</f>
        <v/>
      </c>
      <c r="L82" s="16">
        <f>IF(OR($B82="",$C82="",$D82="",$E82="",$H82="",$I82=""),"",IF($I82='Parâmetros'!$D$8,"",IFERROR(SUMIFS($H$5:$H$204,$B$5:$B$204,$B82,$E$5:$E$204,$E82,$C$5:$C$204,"&lt;"&amp;$D82,$D$5:$D$204,"&gt;"&amp;$C82,$I$5:$I$204,'Parâmetros'!$D$5)+SUMIFS($H$5:$H$204,$B$5:$B$204,$B82,$E$5:$E$204,$E82,$C$5:$C$204,"&lt;"&amp;$D82,$D$5:$D$204,"&gt;"&amp;$C82,$I$5:$I$204,'Parâmetros'!$D$6)+SUMIFS($H$5:$H$204,$B$5:$B$204,$B82,$E$5:$E$204,$E82,$C$5:$C$204,"&lt;"&amp;$D82,$D$5:$D$204,"&gt;"&amp;$C82,$I$5:$I$204,'Parâmetros'!$D$7),"")))</f>
        <v/>
      </c>
      <c r="M82" s="22">
        <f>IF(COUNTA($A82:$E82,$G82:$I82)=0,"",IFERROR(IF(OR($A82="",$B82="",$C82="",$D82="",$E82="",$G82="",$H82="",$I82=""),"Conferir preenchimento",IF(OR($B82&lt;TODAY()-'Parâmetros'!$B$10,$B82&gt;TODAY()+'Parâmetros'!$B$7),"Conferir data",IF(OR($C82&lt;'Parâmetros'!$B$5,$D82&gt;'Parâmetros'!$B$6,$D82&lt;=$C82,($D82-$C82)*1440&lt;'Parâmetros'!$B$9),"Conferir horários",IF(AND($I82&lt;&gt;'Parâmetros'!$D$5,$I82&lt;&gt;'Parâmetros'!$D$6,$I82&lt;&gt;'Parâmetros'!$D$7,$I82&lt;&gt;'Parâmetros'!$D$8),"Conferir status",IF($I82='Parâmetros'!$D$8,"Cancelada",IF($F82="Código não cadastrado","Conferir equipamento",IF($K82&lt;&gt;'Parâmetros'!$F$5,"Conferir equipamento",IF(OR($H82&lt;=0,$H82&gt;'Parâmetros'!$B$8),"Conferir quantidade",IF($L82&gt;$J82,"Conflito de capacidade","Sem conflito"))))))))),"Conferir dados"))</f>
        <v/>
      </c>
      <c r="N82" s="12" t="n"/>
    </row>
    <row r="83" ht="21" customHeight="1">
      <c r="A83" s="12" t="n"/>
      <c r="B83" s="25" t="n"/>
      <c r="C83" s="26" t="n"/>
      <c r="D83" s="26" t="n"/>
      <c r="E83" s="12" t="n"/>
      <c r="F83" s="19">
        <f>IF($E83="","",IFERROR(VLOOKUP($E83,Equipamentos!$A$5:$E$104,2,FALSE),"Código não cadastrado"))</f>
        <v/>
      </c>
      <c r="G83" s="12" t="n"/>
      <c r="H83" s="13" t="n"/>
      <c r="I83" s="14" t="n"/>
      <c r="J83" s="15">
        <f>IF($E83="","",IFERROR(VLOOKUP($E83,Equipamentos!$A$5:$E$104,4,FALSE),""))</f>
        <v/>
      </c>
      <c r="K83" s="20">
        <f>IF($E83="","",IFERROR(VLOOKUP($E83,Equipamentos!$A$5:$E$104,5,FALSE),""))</f>
        <v/>
      </c>
      <c r="L83" s="15">
        <f>IF(OR($B83="",$C83="",$D83="",$E83="",$H83="",$I83=""),"",IF($I83='Parâmetros'!$D$8,"",IFERROR(SUMIFS($H$5:$H$204,$B$5:$B$204,$B83,$E$5:$E$204,$E83,$C$5:$C$204,"&lt;"&amp;$D83,$D$5:$D$204,"&gt;"&amp;$C83,$I$5:$I$204,'Parâmetros'!$D$5)+SUMIFS($H$5:$H$204,$B$5:$B$204,$B83,$E$5:$E$204,$E83,$C$5:$C$204,"&lt;"&amp;$D83,$D$5:$D$204,"&gt;"&amp;$C83,$I$5:$I$204,'Parâmetros'!$D$6)+SUMIFS($H$5:$H$204,$B$5:$B$204,$B83,$E$5:$E$204,$E83,$C$5:$C$204,"&lt;"&amp;$D83,$D$5:$D$204,"&gt;"&amp;$C83,$I$5:$I$204,'Parâmetros'!$D$7),"")))</f>
        <v/>
      </c>
      <c r="M83" s="20">
        <f>IF(COUNTA($A83:$E83,$G83:$I83)=0,"",IFERROR(IF(OR($A83="",$B83="",$C83="",$D83="",$E83="",$G83="",$H83="",$I83=""),"Conferir preenchimento",IF(OR($B83&lt;TODAY()-'Parâmetros'!$B$10,$B83&gt;TODAY()+'Parâmetros'!$B$7),"Conferir data",IF(OR($C83&lt;'Parâmetros'!$B$5,$D83&gt;'Parâmetros'!$B$6,$D83&lt;=$C83,($D83-$C83)*1440&lt;'Parâmetros'!$B$9),"Conferir horários",IF(AND($I83&lt;&gt;'Parâmetros'!$D$5,$I83&lt;&gt;'Parâmetros'!$D$6,$I83&lt;&gt;'Parâmetros'!$D$7,$I83&lt;&gt;'Parâmetros'!$D$8),"Conferir status",IF($I83='Parâmetros'!$D$8,"Cancelada",IF($F83="Código não cadastrado","Conferir equipamento",IF($K83&lt;&gt;'Parâmetros'!$F$5,"Conferir equipamento",IF(OR($H83&lt;=0,$H83&gt;'Parâmetros'!$B$8),"Conferir quantidade",IF($L83&gt;$J83,"Conflito de capacidade","Sem conflito"))))))))),"Conferir dados"))</f>
        <v/>
      </c>
      <c r="N83" s="12" t="n"/>
    </row>
    <row r="84" ht="21" customHeight="1">
      <c r="A84" s="12" t="n"/>
      <c r="B84" s="25" t="n"/>
      <c r="C84" s="26" t="n"/>
      <c r="D84" s="26" t="n"/>
      <c r="E84" s="12" t="n"/>
      <c r="F84" s="21">
        <f>IF($E84="","",IFERROR(VLOOKUP($E84,Equipamentos!$A$5:$E$104,2,FALSE),"Código não cadastrado"))</f>
        <v/>
      </c>
      <c r="G84" s="12" t="n"/>
      <c r="H84" s="13" t="n"/>
      <c r="I84" s="14" t="n"/>
      <c r="J84" s="16">
        <f>IF($E84="","",IFERROR(VLOOKUP($E84,Equipamentos!$A$5:$E$104,4,FALSE),""))</f>
        <v/>
      </c>
      <c r="K84" s="22">
        <f>IF($E84="","",IFERROR(VLOOKUP($E84,Equipamentos!$A$5:$E$104,5,FALSE),""))</f>
        <v/>
      </c>
      <c r="L84" s="16">
        <f>IF(OR($B84="",$C84="",$D84="",$E84="",$H84="",$I84=""),"",IF($I84='Parâmetros'!$D$8,"",IFERROR(SUMIFS($H$5:$H$204,$B$5:$B$204,$B84,$E$5:$E$204,$E84,$C$5:$C$204,"&lt;"&amp;$D84,$D$5:$D$204,"&gt;"&amp;$C84,$I$5:$I$204,'Parâmetros'!$D$5)+SUMIFS($H$5:$H$204,$B$5:$B$204,$B84,$E$5:$E$204,$E84,$C$5:$C$204,"&lt;"&amp;$D84,$D$5:$D$204,"&gt;"&amp;$C84,$I$5:$I$204,'Parâmetros'!$D$6)+SUMIFS($H$5:$H$204,$B$5:$B$204,$B84,$E$5:$E$204,$E84,$C$5:$C$204,"&lt;"&amp;$D84,$D$5:$D$204,"&gt;"&amp;$C84,$I$5:$I$204,'Parâmetros'!$D$7),"")))</f>
        <v/>
      </c>
      <c r="M84" s="22">
        <f>IF(COUNTA($A84:$E84,$G84:$I84)=0,"",IFERROR(IF(OR($A84="",$B84="",$C84="",$D84="",$E84="",$G84="",$H84="",$I84=""),"Conferir preenchimento",IF(OR($B84&lt;TODAY()-'Parâmetros'!$B$10,$B84&gt;TODAY()+'Parâmetros'!$B$7),"Conferir data",IF(OR($C84&lt;'Parâmetros'!$B$5,$D84&gt;'Parâmetros'!$B$6,$D84&lt;=$C84,($D84-$C84)*1440&lt;'Parâmetros'!$B$9),"Conferir horários",IF(AND($I84&lt;&gt;'Parâmetros'!$D$5,$I84&lt;&gt;'Parâmetros'!$D$6,$I84&lt;&gt;'Parâmetros'!$D$7,$I84&lt;&gt;'Parâmetros'!$D$8),"Conferir status",IF($I84='Parâmetros'!$D$8,"Cancelada",IF($F84="Código não cadastrado","Conferir equipamento",IF($K84&lt;&gt;'Parâmetros'!$F$5,"Conferir equipamento",IF(OR($H84&lt;=0,$H84&gt;'Parâmetros'!$B$8),"Conferir quantidade",IF($L84&gt;$J84,"Conflito de capacidade","Sem conflito"))))))))),"Conferir dados"))</f>
        <v/>
      </c>
      <c r="N84" s="12" t="n"/>
    </row>
    <row r="85" ht="21" customHeight="1">
      <c r="A85" s="12" t="n"/>
      <c r="B85" s="25" t="n"/>
      <c r="C85" s="26" t="n"/>
      <c r="D85" s="26" t="n"/>
      <c r="E85" s="12" t="n"/>
      <c r="F85" s="19">
        <f>IF($E85="","",IFERROR(VLOOKUP($E85,Equipamentos!$A$5:$E$104,2,FALSE),"Código não cadastrado"))</f>
        <v/>
      </c>
      <c r="G85" s="12" t="n"/>
      <c r="H85" s="13" t="n"/>
      <c r="I85" s="14" t="n"/>
      <c r="J85" s="15">
        <f>IF($E85="","",IFERROR(VLOOKUP($E85,Equipamentos!$A$5:$E$104,4,FALSE),""))</f>
        <v/>
      </c>
      <c r="K85" s="20">
        <f>IF($E85="","",IFERROR(VLOOKUP($E85,Equipamentos!$A$5:$E$104,5,FALSE),""))</f>
        <v/>
      </c>
      <c r="L85" s="15">
        <f>IF(OR($B85="",$C85="",$D85="",$E85="",$H85="",$I85=""),"",IF($I85='Parâmetros'!$D$8,"",IFERROR(SUMIFS($H$5:$H$204,$B$5:$B$204,$B85,$E$5:$E$204,$E85,$C$5:$C$204,"&lt;"&amp;$D85,$D$5:$D$204,"&gt;"&amp;$C85,$I$5:$I$204,'Parâmetros'!$D$5)+SUMIFS($H$5:$H$204,$B$5:$B$204,$B85,$E$5:$E$204,$E85,$C$5:$C$204,"&lt;"&amp;$D85,$D$5:$D$204,"&gt;"&amp;$C85,$I$5:$I$204,'Parâmetros'!$D$6)+SUMIFS($H$5:$H$204,$B$5:$B$204,$B85,$E$5:$E$204,$E85,$C$5:$C$204,"&lt;"&amp;$D85,$D$5:$D$204,"&gt;"&amp;$C85,$I$5:$I$204,'Parâmetros'!$D$7),"")))</f>
        <v/>
      </c>
      <c r="M85" s="20">
        <f>IF(COUNTA($A85:$E85,$G85:$I85)=0,"",IFERROR(IF(OR($A85="",$B85="",$C85="",$D85="",$E85="",$G85="",$H85="",$I85=""),"Conferir preenchimento",IF(OR($B85&lt;TODAY()-'Parâmetros'!$B$10,$B85&gt;TODAY()+'Parâmetros'!$B$7),"Conferir data",IF(OR($C85&lt;'Parâmetros'!$B$5,$D85&gt;'Parâmetros'!$B$6,$D85&lt;=$C85,($D85-$C85)*1440&lt;'Parâmetros'!$B$9),"Conferir horários",IF(AND($I85&lt;&gt;'Parâmetros'!$D$5,$I85&lt;&gt;'Parâmetros'!$D$6,$I85&lt;&gt;'Parâmetros'!$D$7,$I85&lt;&gt;'Parâmetros'!$D$8),"Conferir status",IF($I85='Parâmetros'!$D$8,"Cancelada",IF($F85="Código não cadastrado","Conferir equipamento",IF($K85&lt;&gt;'Parâmetros'!$F$5,"Conferir equipamento",IF(OR($H85&lt;=0,$H85&gt;'Parâmetros'!$B$8),"Conferir quantidade",IF($L85&gt;$J85,"Conflito de capacidade","Sem conflito"))))))))),"Conferir dados"))</f>
        <v/>
      </c>
      <c r="N85" s="12" t="n"/>
    </row>
    <row r="86" ht="21" customHeight="1">
      <c r="A86" s="12" t="n"/>
      <c r="B86" s="25" t="n"/>
      <c r="C86" s="26" t="n"/>
      <c r="D86" s="26" t="n"/>
      <c r="E86" s="12" t="n"/>
      <c r="F86" s="21">
        <f>IF($E86="","",IFERROR(VLOOKUP($E86,Equipamentos!$A$5:$E$104,2,FALSE),"Código não cadastrado"))</f>
        <v/>
      </c>
      <c r="G86" s="12" t="n"/>
      <c r="H86" s="13" t="n"/>
      <c r="I86" s="14" t="n"/>
      <c r="J86" s="16">
        <f>IF($E86="","",IFERROR(VLOOKUP($E86,Equipamentos!$A$5:$E$104,4,FALSE),""))</f>
        <v/>
      </c>
      <c r="K86" s="22">
        <f>IF($E86="","",IFERROR(VLOOKUP($E86,Equipamentos!$A$5:$E$104,5,FALSE),""))</f>
        <v/>
      </c>
      <c r="L86" s="16">
        <f>IF(OR($B86="",$C86="",$D86="",$E86="",$H86="",$I86=""),"",IF($I86='Parâmetros'!$D$8,"",IFERROR(SUMIFS($H$5:$H$204,$B$5:$B$204,$B86,$E$5:$E$204,$E86,$C$5:$C$204,"&lt;"&amp;$D86,$D$5:$D$204,"&gt;"&amp;$C86,$I$5:$I$204,'Parâmetros'!$D$5)+SUMIFS($H$5:$H$204,$B$5:$B$204,$B86,$E$5:$E$204,$E86,$C$5:$C$204,"&lt;"&amp;$D86,$D$5:$D$204,"&gt;"&amp;$C86,$I$5:$I$204,'Parâmetros'!$D$6)+SUMIFS($H$5:$H$204,$B$5:$B$204,$B86,$E$5:$E$204,$E86,$C$5:$C$204,"&lt;"&amp;$D86,$D$5:$D$204,"&gt;"&amp;$C86,$I$5:$I$204,'Parâmetros'!$D$7),"")))</f>
        <v/>
      </c>
      <c r="M86" s="22">
        <f>IF(COUNTA($A86:$E86,$G86:$I86)=0,"",IFERROR(IF(OR($A86="",$B86="",$C86="",$D86="",$E86="",$G86="",$H86="",$I86=""),"Conferir preenchimento",IF(OR($B86&lt;TODAY()-'Parâmetros'!$B$10,$B86&gt;TODAY()+'Parâmetros'!$B$7),"Conferir data",IF(OR($C86&lt;'Parâmetros'!$B$5,$D86&gt;'Parâmetros'!$B$6,$D86&lt;=$C86,($D86-$C86)*1440&lt;'Parâmetros'!$B$9),"Conferir horários",IF(AND($I86&lt;&gt;'Parâmetros'!$D$5,$I86&lt;&gt;'Parâmetros'!$D$6,$I86&lt;&gt;'Parâmetros'!$D$7,$I86&lt;&gt;'Parâmetros'!$D$8),"Conferir status",IF($I86='Parâmetros'!$D$8,"Cancelada",IF($F86="Código não cadastrado","Conferir equipamento",IF($K86&lt;&gt;'Parâmetros'!$F$5,"Conferir equipamento",IF(OR($H86&lt;=0,$H86&gt;'Parâmetros'!$B$8),"Conferir quantidade",IF($L86&gt;$J86,"Conflito de capacidade","Sem conflito"))))))))),"Conferir dados"))</f>
        <v/>
      </c>
      <c r="N86" s="12" t="n"/>
    </row>
    <row r="87" ht="21" customHeight="1">
      <c r="A87" s="12" t="n"/>
      <c r="B87" s="25" t="n"/>
      <c r="C87" s="26" t="n"/>
      <c r="D87" s="26" t="n"/>
      <c r="E87" s="12" t="n"/>
      <c r="F87" s="19">
        <f>IF($E87="","",IFERROR(VLOOKUP($E87,Equipamentos!$A$5:$E$104,2,FALSE),"Código não cadastrado"))</f>
        <v/>
      </c>
      <c r="G87" s="12" t="n"/>
      <c r="H87" s="13" t="n"/>
      <c r="I87" s="14" t="n"/>
      <c r="J87" s="15">
        <f>IF($E87="","",IFERROR(VLOOKUP($E87,Equipamentos!$A$5:$E$104,4,FALSE),""))</f>
        <v/>
      </c>
      <c r="K87" s="20">
        <f>IF($E87="","",IFERROR(VLOOKUP($E87,Equipamentos!$A$5:$E$104,5,FALSE),""))</f>
        <v/>
      </c>
      <c r="L87" s="15">
        <f>IF(OR($B87="",$C87="",$D87="",$E87="",$H87="",$I87=""),"",IF($I87='Parâmetros'!$D$8,"",IFERROR(SUMIFS($H$5:$H$204,$B$5:$B$204,$B87,$E$5:$E$204,$E87,$C$5:$C$204,"&lt;"&amp;$D87,$D$5:$D$204,"&gt;"&amp;$C87,$I$5:$I$204,'Parâmetros'!$D$5)+SUMIFS($H$5:$H$204,$B$5:$B$204,$B87,$E$5:$E$204,$E87,$C$5:$C$204,"&lt;"&amp;$D87,$D$5:$D$204,"&gt;"&amp;$C87,$I$5:$I$204,'Parâmetros'!$D$6)+SUMIFS($H$5:$H$204,$B$5:$B$204,$B87,$E$5:$E$204,$E87,$C$5:$C$204,"&lt;"&amp;$D87,$D$5:$D$204,"&gt;"&amp;$C87,$I$5:$I$204,'Parâmetros'!$D$7),"")))</f>
        <v/>
      </c>
      <c r="M87" s="20">
        <f>IF(COUNTA($A87:$E87,$G87:$I87)=0,"",IFERROR(IF(OR($A87="",$B87="",$C87="",$D87="",$E87="",$G87="",$H87="",$I87=""),"Conferir preenchimento",IF(OR($B87&lt;TODAY()-'Parâmetros'!$B$10,$B87&gt;TODAY()+'Parâmetros'!$B$7),"Conferir data",IF(OR($C87&lt;'Parâmetros'!$B$5,$D87&gt;'Parâmetros'!$B$6,$D87&lt;=$C87,($D87-$C87)*1440&lt;'Parâmetros'!$B$9),"Conferir horários",IF(AND($I87&lt;&gt;'Parâmetros'!$D$5,$I87&lt;&gt;'Parâmetros'!$D$6,$I87&lt;&gt;'Parâmetros'!$D$7,$I87&lt;&gt;'Parâmetros'!$D$8),"Conferir status",IF($I87='Parâmetros'!$D$8,"Cancelada",IF($F87="Código não cadastrado","Conferir equipamento",IF($K87&lt;&gt;'Parâmetros'!$F$5,"Conferir equipamento",IF(OR($H87&lt;=0,$H87&gt;'Parâmetros'!$B$8),"Conferir quantidade",IF($L87&gt;$J87,"Conflito de capacidade","Sem conflito"))))))))),"Conferir dados"))</f>
        <v/>
      </c>
      <c r="N87" s="12" t="n"/>
    </row>
    <row r="88" ht="21" customHeight="1">
      <c r="A88" s="12" t="n"/>
      <c r="B88" s="25" t="n"/>
      <c r="C88" s="26" t="n"/>
      <c r="D88" s="26" t="n"/>
      <c r="E88" s="12" t="n"/>
      <c r="F88" s="21">
        <f>IF($E88="","",IFERROR(VLOOKUP($E88,Equipamentos!$A$5:$E$104,2,FALSE),"Código não cadastrado"))</f>
        <v/>
      </c>
      <c r="G88" s="12" t="n"/>
      <c r="H88" s="13" t="n"/>
      <c r="I88" s="14" t="n"/>
      <c r="J88" s="16">
        <f>IF($E88="","",IFERROR(VLOOKUP($E88,Equipamentos!$A$5:$E$104,4,FALSE),""))</f>
        <v/>
      </c>
      <c r="K88" s="22">
        <f>IF($E88="","",IFERROR(VLOOKUP($E88,Equipamentos!$A$5:$E$104,5,FALSE),""))</f>
        <v/>
      </c>
      <c r="L88" s="16">
        <f>IF(OR($B88="",$C88="",$D88="",$E88="",$H88="",$I88=""),"",IF($I88='Parâmetros'!$D$8,"",IFERROR(SUMIFS($H$5:$H$204,$B$5:$B$204,$B88,$E$5:$E$204,$E88,$C$5:$C$204,"&lt;"&amp;$D88,$D$5:$D$204,"&gt;"&amp;$C88,$I$5:$I$204,'Parâmetros'!$D$5)+SUMIFS($H$5:$H$204,$B$5:$B$204,$B88,$E$5:$E$204,$E88,$C$5:$C$204,"&lt;"&amp;$D88,$D$5:$D$204,"&gt;"&amp;$C88,$I$5:$I$204,'Parâmetros'!$D$6)+SUMIFS($H$5:$H$204,$B$5:$B$204,$B88,$E$5:$E$204,$E88,$C$5:$C$204,"&lt;"&amp;$D88,$D$5:$D$204,"&gt;"&amp;$C88,$I$5:$I$204,'Parâmetros'!$D$7),"")))</f>
        <v/>
      </c>
      <c r="M88" s="22">
        <f>IF(COUNTA($A88:$E88,$G88:$I88)=0,"",IFERROR(IF(OR($A88="",$B88="",$C88="",$D88="",$E88="",$G88="",$H88="",$I88=""),"Conferir preenchimento",IF(OR($B88&lt;TODAY()-'Parâmetros'!$B$10,$B88&gt;TODAY()+'Parâmetros'!$B$7),"Conferir data",IF(OR($C88&lt;'Parâmetros'!$B$5,$D88&gt;'Parâmetros'!$B$6,$D88&lt;=$C88,($D88-$C88)*1440&lt;'Parâmetros'!$B$9),"Conferir horários",IF(AND($I88&lt;&gt;'Parâmetros'!$D$5,$I88&lt;&gt;'Parâmetros'!$D$6,$I88&lt;&gt;'Parâmetros'!$D$7,$I88&lt;&gt;'Parâmetros'!$D$8),"Conferir status",IF($I88='Parâmetros'!$D$8,"Cancelada",IF($F88="Código não cadastrado","Conferir equipamento",IF($K88&lt;&gt;'Parâmetros'!$F$5,"Conferir equipamento",IF(OR($H88&lt;=0,$H88&gt;'Parâmetros'!$B$8),"Conferir quantidade",IF($L88&gt;$J88,"Conflito de capacidade","Sem conflito"))))))))),"Conferir dados"))</f>
        <v/>
      </c>
      <c r="N88" s="12" t="n"/>
    </row>
    <row r="89" ht="21" customHeight="1">
      <c r="A89" s="12" t="n"/>
      <c r="B89" s="25" t="n"/>
      <c r="C89" s="26" t="n"/>
      <c r="D89" s="26" t="n"/>
      <c r="E89" s="12" t="n"/>
      <c r="F89" s="19">
        <f>IF($E89="","",IFERROR(VLOOKUP($E89,Equipamentos!$A$5:$E$104,2,FALSE),"Código não cadastrado"))</f>
        <v/>
      </c>
      <c r="G89" s="12" t="n"/>
      <c r="H89" s="13" t="n"/>
      <c r="I89" s="14" t="n"/>
      <c r="J89" s="15">
        <f>IF($E89="","",IFERROR(VLOOKUP($E89,Equipamentos!$A$5:$E$104,4,FALSE),""))</f>
        <v/>
      </c>
      <c r="K89" s="20">
        <f>IF($E89="","",IFERROR(VLOOKUP($E89,Equipamentos!$A$5:$E$104,5,FALSE),""))</f>
        <v/>
      </c>
      <c r="L89" s="15">
        <f>IF(OR($B89="",$C89="",$D89="",$E89="",$H89="",$I89=""),"",IF($I89='Parâmetros'!$D$8,"",IFERROR(SUMIFS($H$5:$H$204,$B$5:$B$204,$B89,$E$5:$E$204,$E89,$C$5:$C$204,"&lt;"&amp;$D89,$D$5:$D$204,"&gt;"&amp;$C89,$I$5:$I$204,'Parâmetros'!$D$5)+SUMIFS($H$5:$H$204,$B$5:$B$204,$B89,$E$5:$E$204,$E89,$C$5:$C$204,"&lt;"&amp;$D89,$D$5:$D$204,"&gt;"&amp;$C89,$I$5:$I$204,'Parâmetros'!$D$6)+SUMIFS($H$5:$H$204,$B$5:$B$204,$B89,$E$5:$E$204,$E89,$C$5:$C$204,"&lt;"&amp;$D89,$D$5:$D$204,"&gt;"&amp;$C89,$I$5:$I$204,'Parâmetros'!$D$7),"")))</f>
        <v/>
      </c>
      <c r="M89" s="20">
        <f>IF(COUNTA($A89:$E89,$G89:$I89)=0,"",IFERROR(IF(OR($A89="",$B89="",$C89="",$D89="",$E89="",$G89="",$H89="",$I89=""),"Conferir preenchimento",IF(OR($B89&lt;TODAY()-'Parâmetros'!$B$10,$B89&gt;TODAY()+'Parâmetros'!$B$7),"Conferir data",IF(OR($C89&lt;'Parâmetros'!$B$5,$D89&gt;'Parâmetros'!$B$6,$D89&lt;=$C89,($D89-$C89)*1440&lt;'Parâmetros'!$B$9),"Conferir horários",IF(AND($I89&lt;&gt;'Parâmetros'!$D$5,$I89&lt;&gt;'Parâmetros'!$D$6,$I89&lt;&gt;'Parâmetros'!$D$7,$I89&lt;&gt;'Parâmetros'!$D$8),"Conferir status",IF($I89='Parâmetros'!$D$8,"Cancelada",IF($F89="Código não cadastrado","Conferir equipamento",IF($K89&lt;&gt;'Parâmetros'!$F$5,"Conferir equipamento",IF(OR($H89&lt;=0,$H89&gt;'Parâmetros'!$B$8),"Conferir quantidade",IF($L89&gt;$J89,"Conflito de capacidade","Sem conflito"))))))))),"Conferir dados"))</f>
        <v/>
      </c>
      <c r="N89" s="12" t="n"/>
    </row>
    <row r="90" ht="21" customHeight="1">
      <c r="A90" s="12" t="n"/>
      <c r="B90" s="25" t="n"/>
      <c r="C90" s="26" t="n"/>
      <c r="D90" s="26" t="n"/>
      <c r="E90" s="12" t="n"/>
      <c r="F90" s="21">
        <f>IF($E90="","",IFERROR(VLOOKUP($E90,Equipamentos!$A$5:$E$104,2,FALSE),"Código não cadastrado"))</f>
        <v/>
      </c>
      <c r="G90" s="12" t="n"/>
      <c r="H90" s="13" t="n"/>
      <c r="I90" s="14" t="n"/>
      <c r="J90" s="16">
        <f>IF($E90="","",IFERROR(VLOOKUP($E90,Equipamentos!$A$5:$E$104,4,FALSE),""))</f>
        <v/>
      </c>
      <c r="K90" s="22">
        <f>IF($E90="","",IFERROR(VLOOKUP($E90,Equipamentos!$A$5:$E$104,5,FALSE),""))</f>
        <v/>
      </c>
      <c r="L90" s="16">
        <f>IF(OR($B90="",$C90="",$D90="",$E90="",$H90="",$I90=""),"",IF($I90='Parâmetros'!$D$8,"",IFERROR(SUMIFS($H$5:$H$204,$B$5:$B$204,$B90,$E$5:$E$204,$E90,$C$5:$C$204,"&lt;"&amp;$D90,$D$5:$D$204,"&gt;"&amp;$C90,$I$5:$I$204,'Parâmetros'!$D$5)+SUMIFS($H$5:$H$204,$B$5:$B$204,$B90,$E$5:$E$204,$E90,$C$5:$C$204,"&lt;"&amp;$D90,$D$5:$D$204,"&gt;"&amp;$C90,$I$5:$I$204,'Parâmetros'!$D$6)+SUMIFS($H$5:$H$204,$B$5:$B$204,$B90,$E$5:$E$204,$E90,$C$5:$C$204,"&lt;"&amp;$D90,$D$5:$D$204,"&gt;"&amp;$C90,$I$5:$I$204,'Parâmetros'!$D$7),"")))</f>
        <v/>
      </c>
      <c r="M90" s="22">
        <f>IF(COUNTA($A90:$E90,$G90:$I90)=0,"",IFERROR(IF(OR($A90="",$B90="",$C90="",$D90="",$E90="",$G90="",$H90="",$I90=""),"Conferir preenchimento",IF(OR($B90&lt;TODAY()-'Parâmetros'!$B$10,$B90&gt;TODAY()+'Parâmetros'!$B$7),"Conferir data",IF(OR($C90&lt;'Parâmetros'!$B$5,$D90&gt;'Parâmetros'!$B$6,$D90&lt;=$C90,($D90-$C90)*1440&lt;'Parâmetros'!$B$9),"Conferir horários",IF(AND($I90&lt;&gt;'Parâmetros'!$D$5,$I90&lt;&gt;'Parâmetros'!$D$6,$I90&lt;&gt;'Parâmetros'!$D$7,$I90&lt;&gt;'Parâmetros'!$D$8),"Conferir status",IF($I90='Parâmetros'!$D$8,"Cancelada",IF($F90="Código não cadastrado","Conferir equipamento",IF($K90&lt;&gt;'Parâmetros'!$F$5,"Conferir equipamento",IF(OR($H90&lt;=0,$H90&gt;'Parâmetros'!$B$8),"Conferir quantidade",IF($L90&gt;$J90,"Conflito de capacidade","Sem conflito"))))))))),"Conferir dados"))</f>
        <v/>
      </c>
      <c r="N90" s="12" t="n"/>
    </row>
    <row r="91" ht="21" customHeight="1">
      <c r="A91" s="12" t="n"/>
      <c r="B91" s="25" t="n"/>
      <c r="C91" s="26" t="n"/>
      <c r="D91" s="26" t="n"/>
      <c r="E91" s="12" t="n"/>
      <c r="F91" s="19">
        <f>IF($E91="","",IFERROR(VLOOKUP($E91,Equipamentos!$A$5:$E$104,2,FALSE),"Código não cadastrado"))</f>
        <v/>
      </c>
      <c r="G91" s="12" t="n"/>
      <c r="H91" s="13" t="n"/>
      <c r="I91" s="14" t="n"/>
      <c r="J91" s="15">
        <f>IF($E91="","",IFERROR(VLOOKUP($E91,Equipamentos!$A$5:$E$104,4,FALSE),""))</f>
        <v/>
      </c>
      <c r="K91" s="20">
        <f>IF($E91="","",IFERROR(VLOOKUP($E91,Equipamentos!$A$5:$E$104,5,FALSE),""))</f>
        <v/>
      </c>
      <c r="L91" s="15">
        <f>IF(OR($B91="",$C91="",$D91="",$E91="",$H91="",$I91=""),"",IF($I91='Parâmetros'!$D$8,"",IFERROR(SUMIFS($H$5:$H$204,$B$5:$B$204,$B91,$E$5:$E$204,$E91,$C$5:$C$204,"&lt;"&amp;$D91,$D$5:$D$204,"&gt;"&amp;$C91,$I$5:$I$204,'Parâmetros'!$D$5)+SUMIFS($H$5:$H$204,$B$5:$B$204,$B91,$E$5:$E$204,$E91,$C$5:$C$204,"&lt;"&amp;$D91,$D$5:$D$204,"&gt;"&amp;$C91,$I$5:$I$204,'Parâmetros'!$D$6)+SUMIFS($H$5:$H$204,$B$5:$B$204,$B91,$E$5:$E$204,$E91,$C$5:$C$204,"&lt;"&amp;$D91,$D$5:$D$204,"&gt;"&amp;$C91,$I$5:$I$204,'Parâmetros'!$D$7),"")))</f>
        <v/>
      </c>
      <c r="M91" s="20">
        <f>IF(COUNTA($A91:$E91,$G91:$I91)=0,"",IFERROR(IF(OR($A91="",$B91="",$C91="",$D91="",$E91="",$G91="",$H91="",$I91=""),"Conferir preenchimento",IF(OR($B91&lt;TODAY()-'Parâmetros'!$B$10,$B91&gt;TODAY()+'Parâmetros'!$B$7),"Conferir data",IF(OR($C91&lt;'Parâmetros'!$B$5,$D91&gt;'Parâmetros'!$B$6,$D91&lt;=$C91,($D91-$C91)*1440&lt;'Parâmetros'!$B$9),"Conferir horários",IF(AND($I91&lt;&gt;'Parâmetros'!$D$5,$I91&lt;&gt;'Parâmetros'!$D$6,$I91&lt;&gt;'Parâmetros'!$D$7,$I91&lt;&gt;'Parâmetros'!$D$8),"Conferir status",IF($I91='Parâmetros'!$D$8,"Cancelada",IF($F91="Código não cadastrado","Conferir equipamento",IF($K91&lt;&gt;'Parâmetros'!$F$5,"Conferir equipamento",IF(OR($H91&lt;=0,$H91&gt;'Parâmetros'!$B$8),"Conferir quantidade",IF($L91&gt;$J91,"Conflito de capacidade","Sem conflito"))))))))),"Conferir dados"))</f>
        <v/>
      </c>
      <c r="N91" s="12" t="n"/>
    </row>
    <row r="92" ht="21" customHeight="1">
      <c r="A92" s="12" t="n"/>
      <c r="B92" s="25" t="n"/>
      <c r="C92" s="26" t="n"/>
      <c r="D92" s="26" t="n"/>
      <c r="E92" s="12" t="n"/>
      <c r="F92" s="21">
        <f>IF($E92="","",IFERROR(VLOOKUP($E92,Equipamentos!$A$5:$E$104,2,FALSE),"Código não cadastrado"))</f>
        <v/>
      </c>
      <c r="G92" s="12" t="n"/>
      <c r="H92" s="13" t="n"/>
      <c r="I92" s="14" t="n"/>
      <c r="J92" s="16">
        <f>IF($E92="","",IFERROR(VLOOKUP($E92,Equipamentos!$A$5:$E$104,4,FALSE),""))</f>
        <v/>
      </c>
      <c r="K92" s="22">
        <f>IF($E92="","",IFERROR(VLOOKUP($E92,Equipamentos!$A$5:$E$104,5,FALSE),""))</f>
        <v/>
      </c>
      <c r="L92" s="16">
        <f>IF(OR($B92="",$C92="",$D92="",$E92="",$H92="",$I92=""),"",IF($I92='Parâmetros'!$D$8,"",IFERROR(SUMIFS($H$5:$H$204,$B$5:$B$204,$B92,$E$5:$E$204,$E92,$C$5:$C$204,"&lt;"&amp;$D92,$D$5:$D$204,"&gt;"&amp;$C92,$I$5:$I$204,'Parâmetros'!$D$5)+SUMIFS($H$5:$H$204,$B$5:$B$204,$B92,$E$5:$E$204,$E92,$C$5:$C$204,"&lt;"&amp;$D92,$D$5:$D$204,"&gt;"&amp;$C92,$I$5:$I$204,'Parâmetros'!$D$6)+SUMIFS($H$5:$H$204,$B$5:$B$204,$B92,$E$5:$E$204,$E92,$C$5:$C$204,"&lt;"&amp;$D92,$D$5:$D$204,"&gt;"&amp;$C92,$I$5:$I$204,'Parâmetros'!$D$7),"")))</f>
        <v/>
      </c>
      <c r="M92" s="22">
        <f>IF(COUNTA($A92:$E92,$G92:$I92)=0,"",IFERROR(IF(OR($A92="",$B92="",$C92="",$D92="",$E92="",$G92="",$H92="",$I92=""),"Conferir preenchimento",IF(OR($B92&lt;TODAY()-'Parâmetros'!$B$10,$B92&gt;TODAY()+'Parâmetros'!$B$7),"Conferir data",IF(OR($C92&lt;'Parâmetros'!$B$5,$D92&gt;'Parâmetros'!$B$6,$D92&lt;=$C92,($D92-$C92)*1440&lt;'Parâmetros'!$B$9),"Conferir horários",IF(AND($I92&lt;&gt;'Parâmetros'!$D$5,$I92&lt;&gt;'Parâmetros'!$D$6,$I92&lt;&gt;'Parâmetros'!$D$7,$I92&lt;&gt;'Parâmetros'!$D$8),"Conferir status",IF($I92='Parâmetros'!$D$8,"Cancelada",IF($F92="Código não cadastrado","Conferir equipamento",IF($K92&lt;&gt;'Parâmetros'!$F$5,"Conferir equipamento",IF(OR($H92&lt;=0,$H92&gt;'Parâmetros'!$B$8),"Conferir quantidade",IF($L92&gt;$J92,"Conflito de capacidade","Sem conflito"))))))))),"Conferir dados"))</f>
        <v/>
      </c>
      <c r="N92" s="12" t="n"/>
    </row>
    <row r="93" ht="21" customHeight="1">
      <c r="A93" s="12" t="n"/>
      <c r="B93" s="25" t="n"/>
      <c r="C93" s="26" t="n"/>
      <c r="D93" s="26" t="n"/>
      <c r="E93" s="12" t="n"/>
      <c r="F93" s="19">
        <f>IF($E93="","",IFERROR(VLOOKUP($E93,Equipamentos!$A$5:$E$104,2,FALSE),"Código não cadastrado"))</f>
        <v/>
      </c>
      <c r="G93" s="12" t="n"/>
      <c r="H93" s="13" t="n"/>
      <c r="I93" s="14" t="n"/>
      <c r="J93" s="15">
        <f>IF($E93="","",IFERROR(VLOOKUP($E93,Equipamentos!$A$5:$E$104,4,FALSE),""))</f>
        <v/>
      </c>
      <c r="K93" s="20">
        <f>IF($E93="","",IFERROR(VLOOKUP($E93,Equipamentos!$A$5:$E$104,5,FALSE),""))</f>
        <v/>
      </c>
      <c r="L93" s="15">
        <f>IF(OR($B93="",$C93="",$D93="",$E93="",$H93="",$I93=""),"",IF($I93='Parâmetros'!$D$8,"",IFERROR(SUMIFS($H$5:$H$204,$B$5:$B$204,$B93,$E$5:$E$204,$E93,$C$5:$C$204,"&lt;"&amp;$D93,$D$5:$D$204,"&gt;"&amp;$C93,$I$5:$I$204,'Parâmetros'!$D$5)+SUMIFS($H$5:$H$204,$B$5:$B$204,$B93,$E$5:$E$204,$E93,$C$5:$C$204,"&lt;"&amp;$D93,$D$5:$D$204,"&gt;"&amp;$C93,$I$5:$I$204,'Parâmetros'!$D$6)+SUMIFS($H$5:$H$204,$B$5:$B$204,$B93,$E$5:$E$204,$E93,$C$5:$C$204,"&lt;"&amp;$D93,$D$5:$D$204,"&gt;"&amp;$C93,$I$5:$I$204,'Parâmetros'!$D$7),"")))</f>
        <v/>
      </c>
      <c r="M93" s="20">
        <f>IF(COUNTA($A93:$E93,$G93:$I93)=0,"",IFERROR(IF(OR($A93="",$B93="",$C93="",$D93="",$E93="",$G93="",$H93="",$I93=""),"Conferir preenchimento",IF(OR($B93&lt;TODAY()-'Parâmetros'!$B$10,$B93&gt;TODAY()+'Parâmetros'!$B$7),"Conferir data",IF(OR($C93&lt;'Parâmetros'!$B$5,$D93&gt;'Parâmetros'!$B$6,$D93&lt;=$C93,($D93-$C93)*1440&lt;'Parâmetros'!$B$9),"Conferir horários",IF(AND($I93&lt;&gt;'Parâmetros'!$D$5,$I93&lt;&gt;'Parâmetros'!$D$6,$I93&lt;&gt;'Parâmetros'!$D$7,$I93&lt;&gt;'Parâmetros'!$D$8),"Conferir status",IF($I93='Parâmetros'!$D$8,"Cancelada",IF($F93="Código não cadastrado","Conferir equipamento",IF($K93&lt;&gt;'Parâmetros'!$F$5,"Conferir equipamento",IF(OR($H93&lt;=0,$H93&gt;'Parâmetros'!$B$8),"Conferir quantidade",IF($L93&gt;$J93,"Conflito de capacidade","Sem conflito"))))))))),"Conferir dados"))</f>
        <v/>
      </c>
      <c r="N93" s="12" t="n"/>
    </row>
    <row r="94" ht="21" customHeight="1">
      <c r="A94" s="12" t="n"/>
      <c r="B94" s="25" t="n"/>
      <c r="C94" s="26" t="n"/>
      <c r="D94" s="26" t="n"/>
      <c r="E94" s="12" t="n"/>
      <c r="F94" s="21">
        <f>IF($E94="","",IFERROR(VLOOKUP($E94,Equipamentos!$A$5:$E$104,2,FALSE),"Código não cadastrado"))</f>
        <v/>
      </c>
      <c r="G94" s="12" t="n"/>
      <c r="H94" s="13" t="n"/>
      <c r="I94" s="14" t="n"/>
      <c r="J94" s="16">
        <f>IF($E94="","",IFERROR(VLOOKUP($E94,Equipamentos!$A$5:$E$104,4,FALSE),""))</f>
        <v/>
      </c>
      <c r="K94" s="22">
        <f>IF($E94="","",IFERROR(VLOOKUP($E94,Equipamentos!$A$5:$E$104,5,FALSE),""))</f>
        <v/>
      </c>
      <c r="L94" s="16">
        <f>IF(OR($B94="",$C94="",$D94="",$E94="",$H94="",$I94=""),"",IF($I94='Parâmetros'!$D$8,"",IFERROR(SUMIFS($H$5:$H$204,$B$5:$B$204,$B94,$E$5:$E$204,$E94,$C$5:$C$204,"&lt;"&amp;$D94,$D$5:$D$204,"&gt;"&amp;$C94,$I$5:$I$204,'Parâmetros'!$D$5)+SUMIFS($H$5:$H$204,$B$5:$B$204,$B94,$E$5:$E$204,$E94,$C$5:$C$204,"&lt;"&amp;$D94,$D$5:$D$204,"&gt;"&amp;$C94,$I$5:$I$204,'Parâmetros'!$D$6)+SUMIFS($H$5:$H$204,$B$5:$B$204,$B94,$E$5:$E$204,$E94,$C$5:$C$204,"&lt;"&amp;$D94,$D$5:$D$204,"&gt;"&amp;$C94,$I$5:$I$204,'Parâmetros'!$D$7),"")))</f>
        <v/>
      </c>
      <c r="M94" s="22">
        <f>IF(COUNTA($A94:$E94,$G94:$I94)=0,"",IFERROR(IF(OR($A94="",$B94="",$C94="",$D94="",$E94="",$G94="",$H94="",$I94=""),"Conferir preenchimento",IF(OR($B94&lt;TODAY()-'Parâmetros'!$B$10,$B94&gt;TODAY()+'Parâmetros'!$B$7),"Conferir data",IF(OR($C94&lt;'Parâmetros'!$B$5,$D94&gt;'Parâmetros'!$B$6,$D94&lt;=$C94,($D94-$C94)*1440&lt;'Parâmetros'!$B$9),"Conferir horários",IF(AND($I94&lt;&gt;'Parâmetros'!$D$5,$I94&lt;&gt;'Parâmetros'!$D$6,$I94&lt;&gt;'Parâmetros'!$D$7,$I94&lt;&gt;'Parâmetros'!$D$8),"Conferir status",IF($I94='Parâmetros'!$D$8,"Cancelada",IF($F94="Código não cadastrado","Conferir equipamento",IF($K94&lt;&gt;'Parâmetros'!$F$5,"Conferir equipamento",IF(OR($H94&lt;=0,$H94&gt;'Parâmetros'!$B$8),"Conferir quantidade",IF($L94&gt;$J94,"Conflito de capacidade","Sem conflito"))))))))),"Conferir dados"))</f>
        <v/>
      </c>
      <c r="N94" s="12" t="n"/>
    </row>
    <row r="95" ht="21" customHeight="1">
      <c r="A95" s="12" t="n"/>
      <c r="B95" s="25" t="n"/>
      <c r="C95" s="26" t="n"/>
      <c r="D95" s="26" t="n"/>
      <c r="E95" s="12" t="n"/>
      <c r="F95" s="19">
        <f>IF($E95="","",IFERROR(VLOOKUP($E95,Equipamentos!$A$5:$E$104,2,FALSE),"Código não cadastrado"))</f>
        <v/>
      </c>
      <c r="G95" s="12" t="n"/>
      <c r="H95" s="13" t="n"/>
      <c r="I95" s="14" t="n"/>
      <c r="J95" s="15">
        <f>IF($E95="","",IFERROR(VLOOKUP($E95,Equipamentos!$A$5:$E$104,4,FALSE),""))</f>
        <v/>
      </c>
      <c r="K95" s="20">
        <f>IF($E95="","",IFERROR(VLOOKUP($E95,Equipamentos!$A$5:$E$104,5,FALSE),""))</f>
        <v/>
      </c>
      <c r="L95" s="15">
        <f>IF(OR($B95="",$C95="",$D95="",$E95="",$H95="",$I95=""),"",IF($I95='Parâmetros'!$D$8,"",IFERROR(SUMIFS($H$5:$H$204,$B$5:$B$204,$B95,$E$5:$E$204,$E95,$C$5:$C$204,"&lt;"&amp;$D95,$D$5:$D$204,"&gt;"&amp;$C95,$I$5:$I$204,'Parâmetros'!$D$5)+SUMIFS($H$5:$H$204,$B$5:$B$204,$B95,$E$5:$E$204,$E95,$C$5:$C$204,"&lt;"&amp;$D95,$D$5:$D$204,"&gt;"&amp;$C95,$I$5:$I$204,'Parâmetros'!$D$6)+SUMIFS($H$5:$H$204,$B$5:$B$204,$B95,$E$5:$E$204,$E95,$C$5:$C$204,"&lt;"&amp;$D95,$D$5:$D$204,"&gt;"&amp;$C95,$I$5:$I$204,'Parâmetros'!$D$7),"")))</f>
        <v/>
      </c>
      <c r="M95" s="20">
        <f>IF(COUNTA($A95:$E95,$G95:$I95)=0,"",IFERROR(IF(OR($A95="",$B95="",$C95="",$D95="",$E95="",$G95="",$H95="",$I95=""),"Conferir preenchimento",IF(OR($B95&lt;TODAY()-'Parâmetros'!$B$10,$B95&gt;TODAY()+'Parâmetros'!$B$7),"Conferir data",IF(OR($C95&lt;'Parâmetros'!$B$5,$D95&gt;'Parâmetros'!$B$6,$D95&lt;=$C95,($D95-$C95)*1440&lt;'Parâmetros'!$B$9),"Conferir horários",IF(AND($I95&lt;&gt;'Parâmetros'!$D$5,$I95&lt;&gt;'Parâmetros'!$D$6,$I95&lt;&gt;'Parâmetros'!$D$7,$I95&lt;&gt;'Parâmetros'!$D$8),"Conferir status",IF($I95='Parâmetros'!$D$8,"Cancelada",IF($F95="Código não cadastrado","Conferir equipamento",IF($K95&lt;&gt;'Parâmetros'!$F$5,"Conferir equipamento",IF(OR($H95&lt;=0,$H95&gt;'Parâmetros'!$B$8),"Conferir quantidade",IF($L95&gt;$J95,"Conflito de capacidade","Sem conflito"))))))))),"Conferir dados"))</f>
        <v/>
      </c>
      <c r="N95" s="12" t="n"/>
    </row>
    <row r="96" ht="21" customHeight="1">
      <c r="A96" s="12" t="n"/>
      <c r="B96" s="25" t="n"/>
      <c r="C96" s="26" t="n"/>
      <c r="D96" s="26" t="n"/>
      <c r="E96" s="12" t="n"/>
      <c r="F96" s="21">
        <f>IF($E96="","",IFERROR(VLOOKUP($E96,Equipamentos!$A$5:$E$104,2,FALSE),"Código não cadastrado"))</f>
        <v/>
      </c>
      <c r="G96" s="12" t="n"/>
      <c r="H96" s="13" t="n"/>
      <c r="I96" s="14" t="n"/>
      <c r="J96" s="16">
        <f>IF($E96="","",IFERROR(VLOOKUP($E96,Equipamentos!$A$5:$E$104,4,FALSE),""))</f>
        <v/>
      </c>
      <c r="K96" s="22">
        <f>IF($E96="","",IFERROR(VLOOKUP($E96,Equipamentos!$A$5:$E$104,5,FALSE),""))</f>
        <v/>
      </c>
      <c r="L96" s="16">
        <f>IF(OR($B96="",$C96="",$D96="",$E96="",$H96="",$I96=""),"",IF($I96='Parâmetros'!$D$8,"",IFERROR(SUMIFS($H$5:$H$204,$B$5:$B$204,$B96,$E$5:$E$204,$E96,$C$5:$C$204,"&lt;"&amp;$D96,$D$5:$D$204,"&gt;"&amp;$C96,$I$5:$I$204,'Parâmetros'!$D$5)+SUMIFS($H$5:$H$204,$B$5:$B$204,$B96,$E$5:$E$204,$E96,$C$5:$C$204,"&lt;"&amp;$D96,$D$5:$D$204,"&gt;"&amp;$C96,$I$5:$I$204,'Parâmetros'!$D$6)+SUMIFS($H$5:$H$204,$B$5:$B$204,$B96,$E$5:$E$204,$E96,$C$5:$C$204,"&lt;"&amp;$D96,$D$5:$D$204,"&gt;"&amp;$C96,$I$5:$I$204,'Parâmetros'!$D$7),"")))</f>
        <v/>
      </c>
      <c r="M96" s="22">
        <f>IF(COUNTA($A96:$E96,$G96:$I96)=0,"",IFERROR(IF(OR($A96="",$B96="",$C96="",$D96="",$E96="",$G96="",$H96="",$I96=""),"Conferir preenchimento",IF(OR($B96&lt;TODAY()-'Parâmetros'!$B$10,$B96&gt;TODAY()+'Parâmetros'!$B$7),"Conferir data",IF(OR($C96&lt;'Parâmetros'!$B$5,$D96&gt;'Parâmetros'!$B$6,$D96&lt;=$C96,($D96-$C96)*1440&lt;'Parâmetros'!$B$9),"Conferir horários",IF(AND($I96&lt;&gt;'Parâmetros'!$D$5,$I96&lt;&gt;'Parâmetros'!$D$6,$I96&lt;&gt;'Parâmetros'!$D$7,$I96&lt;&gt;'Parâmetros'!$D$8),"Conferir status",IF($I96='Parâmetros'!$D$8,"Cancelada",IF($F96="Código não cadastrado","Conferir equipamento",IF($K96&lt;&gt;'Parâmetros'!$F$5,"Conferir equipamento",IF(OR($H96&lt;=0,$H96&gt;'Parâmetros'!$B$8),"Conferir quantidade",IF($L96&gt;$J96,"Conflito de capacidade","Sem conflito"))))))))),"Conferir dados"))</f>
        <v/>
      </c>
      <c r="N96" s="12" t="n"/>
    </row>
    <row r="97" ht="21" customHeight="1">
      <c r="A97" s="12" t="n"/>
      <c r="B97" s="25" t="n"/>
      <c r="C97" s="26" t="n"/>
      <c r="D97" s="26" t="n"/>
      <c r="E97" s="12" t="n"/>
      <c r="F97" s="19">
        <f>IF($E97="","",IFERROR(VLOOKUP($E97,Equipamentos!$A$5:$E$104,2,FALSE),"Código não cadastrado"))</f>
        <v/>
      </c>
      <c r="G97" s="12" t="n"/>
      <c r="H97" s="13" t="n"/>
      <c r="I97" s="14" t="n"/>
      <c r="J97" s="15">
        <f>IF($E97="","",IFERROR(VLOOKUP($E97,Equipamentos!$A$5:$E$104,4,FALSE),""))</f>
        <v/>
      </c>
      <c r="K97" s="20">
        <f>IF($E97="","",IFERROR(VLOOKUP($E97,Equipamentos!$A$5:$E$104,5,FALSE),""))</f>
        <v/>
      </c>
      <c r="L97" s="15">
        <f>IF(OR($B97="",$C97="",$D97="",$E97="",$H97="",$I97=""),"",IF($I97='Parâmetros'!$D$8,"",IFERROR(SUMIFS($H$5:$H$204,$B$5:$B$204,$B97,$E$5:$E$204,$E97,$C$5:$C$204,"&lt;"&amp;$D97,$D$5:$D$204,"&gt;"&amp;$C97,$I$5:$I$204,'Parâmetros'!$D$5)+SUMIFS($H$5:$H$204,$B$5:$B$204,$B97,$E$5:$E$204,$E97,$C$5:$C$204,"&lt;"&amp;$D97,$D$5:$D$204,"&gt;"&amp;$C97,$I$5:$I$204,'Parâmetros'!$D$6)+SUMIFS($H$5:$H$204,$B$5:$B$204,$B97,$E$5:$E$204,$E97,$C$5:$C$204,"&lt;"&amp;$D97,$D$5:$D$204,"&gt;"&amp;$C97,$I$5:$I$204,'Parâmetros'!$D$7),"")))</f>
        <v/>
      </c>
      <c r="M97" s="20">
        <f>IF(COUNTA($A97:$E97,$G97:$I97)=0,"",IFERROR(IF(OR($A97="",$B97="",$C97="",$D97="",$E97="",$G97="",$H97="",$I97=""),"Conferir preenchimento",IF(OR($B97&lt;TODAY()-'Parâmetros'!$B$10,$B97&gt;TODAY()+'Parâmetros'!$B$7),"Conferir data",IF(OR($C97&lt;'Parâmetros'!$B$5,$D97&gt;'Parâmetros'!$B$6,$D97&lt;=$C97,($D97-$C97)*1440&lt;'Parâmetros'!$B$9),"Conferir horários",IF(AND($I97&lt;&gt;'Parâmetros'!$D$5,$I97&lt;&gt;'Parâmetros'!$D$6,$I97&lt;&gt;'Parâmetros'!$D$7,$I97&lt;&gt;'Parâmetros'!$D$8),"Conferir status",IF($I97='Parâmetros'!$D$8,"Cancelada",IF($F97="Código não cadastrado","Conferir equipamento",IF($K97&lt;&gt;'Parâmetros'!$F$5,"Conferir equipamento",IF(OR($H97&lt;=0,$H97&gt;'Parâmetros'!$B$8),"Conferir quantidade",IF($L97&gt;$J97,"Conflito de capacidade","Sem conflito"))))))))),"Conferir dados"))</f>
        <v/>
      </c>
      <c r="N97" s="12" t="n"/>
    </row>
    <row r="98" ht="21" customHeight="1">
      <c r="A98" s="12" t="n"/>
      <c r="B98" s="25" t="n"/>
      <c r="C98" s="26" t="n"/>
      <c r="D98" s="26" t="n"/>
      <c r="E98" s="12" t="n"/>
      <c r="F98" s="21">
        <f>IF($E98="","",IFERROR(VLOOKUP($E98,Equipamentos!$A$5:$E$104,2,FALSE),"Código não cadastrado"))</f>
        <v/>
      </c>
      <c r="G98" s="12" t="n"/>
      <c r="H98" s="13" t="n"/>
      <c r="I98" s="14" t="n"/>
      <c r="J98" s="16">
        <f>IF($E98="","",IFERROR(VLOOKUP($E98,Equipamentos!$A$5:$E$104,4,FALSE),""))</f>
        <v/>
      </c>
      <c r="K98" s="22">
        <f>IF($E98="","",IFERROR(VLOOKUP($E98,Equipamentos!$A$5:$E$104,5,FALSE),""))</f>
        <v/>
      </c>
      <c r="L98" s="16">
        <f>IF(OR($B98="",$C98="",$D98="",$E98="",$H98="",$I98=""),"",IF($I98='Parâmetros'!$D$8,"",IFERROR(SUMIFS($H$5:$H$204,$B$5:$B$204,$B98,$E$5:$E$204,$E98,$C$5:$C$204,"&lt;"&amp;$D98,$D$5:$D$204,"&gt;"&amp;$C98,$I$5:$I$204,'Parâmetros'!$D$5)+SUMIFS($H$5:$H$204,$B$5:$B$204,$B98,$E$5:$E$204,$E98,$C$5:$C$204,"&lt;"&amp;$D98,$D$5:$D$204,"&gt;"&amp;$C98,$I$5:$I$204,'Parâmetros'!$D$6)+SUMIFS($H$5:$H$204,$B$5:$B$204,$B98,$E$5:$E$204,$E98,$C$5:$C$204,"&lt;"&amp;$D98,$D$5:$D$204,"&gt;"&amp;$C98,$I$5:$I$204,'Parâmetros'!$D$7),"")))</f>
        <v/>
      </c>
      <c r="M98" s="22">
        <f>IF(COUNTA($A98:$E98,$G98:$I98)=0,"",IFERROR(IF(OR($A98="",$B98="",$C98="",$D98="",$E98="",$G98="",$H98="",$I98=""),"Conferir preenchimento",IF(OR($B98&lt;TODAY()-'Parâmetros'!$B$10,$B98&gt;TODAY()+'Parâmetros'!$B$7),"Conferir data",IF(OR($C98&lt;'Parâmetros'!$B$5,$D98&gt;'Parâmetros'!$B$6,$D98&lt;=$C98,($D98-$C98)*1440&lt;'Parâmetros'!$B$9),"Conferir horários",IF(AND($I98&lt;&gt;'Parâmetros'!$D$5,$I98&lt;&gt;'Parâmetros'!$D$6,$I98&lt;&gt;'Parâmetros'!$D$7,$I98&lt;&gt;'Parâmetros'!$D$8),"Conferir status",IF($I98='Parâmetros'!$D$8,"Cancelada",IF($F98="Código não cadastrado","Conferir equipamento",IF($K98&lt;&gt;'Parâmetros'!$F$5,"Conferir equipamento",IF(OR($H98&lt;=0,$H98&gt;'Parâmetros'!$B$8),"Conferir quantidade",IF($L98&gt;$J98,"Conflito de capacidade","Sem conflito"))))))))),"Conferir dados"))</f>
        <v/>
      </c>
      <c r="N98" s="12" t="n"/>
    </row>
    <row r="99" ht="21" customHeight="1">
      <c r="A99" s="12" t="n"/>
      <c r="B99" s="25" t="n"/>
      <c r="C99" s="26" t="n"/>
      <c r="D99" s="26" t="n"/>
      <c r="E99" s="12" t="n"/>
      <c r="F99" s="19">
        <f>IF($E99="","",IFERROR(VLOOKUP($E99,Equipamentos!$A$5:$E$104,2,FALSE),"Código não cadastrado"))</f>
        <v/>
      </c>
      <c r="G99" s="12" t="n"/>
      <c r="H99" s="13" t="n"/>
      <c r="I99" s="14" t="n"/>
      <c r="J99" s="15">
        <f>IF($E99="","",IFERROR(VLOOKUP($E99,Equipamentos!$A$5:$E$104,4,FALSE),""))</f>
        <v/>
      </c>
      <c r="K99" s="20">
        <f>IF($E99="","",IFERROR(VLOOKUP($E99,Equipamentos!$A$5:$E$104,5,FALSE),""))</f>
        <v/>
      </c>
      <c r="L99" s="15">
        <f>IF(OR($B99="",$C99="",$D99="",$E99="",$H99="",$I99=""),"",IF($I99='Parâmetros'!$D$8,"",IFERROR(SUMIFS($H$5:$H$204,$B$5:$B$204,$B99,$E$5:$E$204,$E99,$C$5:$C$204,"&lt;"&amp;$D99,$D$5:$D$204,"&gt;"&amp;$C99,$I$5:$I$204,'Parâmetros'!$D$5)+SUMIFS($H$5:$H$204,$B$5:$B$204,$B99,$E$5:$E$204,$E99,$C$5:$C$204,"&lt;"&amp;$D99,$D$5:$D$204,"&gt;"&amp;$C99,$I$5:$I$204,'Parâmetros'!$D$6)+SUMIFS($H$5:$H$204,$B$5:$B$204,$B99,$E$5:$E$204,$E99,$C$5:$C$204,"&lt;"&amp;$D99,$D$5:$D$204,"&gt;"&amp;$C99,$I$5:$I$204,'Parâmetros'!$D$7),"")))</f>
        <v/>
      </c>
      <c r="M99" s="20">
        <f>IF(COUNTA($A99:$E99,$G99:$I99)=0,"",IFERROR(IF(OR($A99="",$B99="",$C99="",$D99="",$E99="",$G99="",$H99="",$I99=""),"Conferir preenchimento",IF(OR($B99&lt;TODAY()-'Parâmetros'!$B$10,$B99&gt;TODAY()+'Parâmetros'!$B$7),"Conferir data",IF(OR($C99&lt;'Parâmetros'!$B$5,$D99&gt;'Parâmetros'!$B$6,$D99&lt;=$C99,($D99-$C99)*1440&lt;'Parâmetros'!$B$9),"Conferir horários",IF(AND($I99&lt;&gt;'Parâmetros'!$D$5,$I99&lt;&gt;'Parâmetros'!$D$6,$I99&lt;&gt;'Parâmetros'!$D$7,$I99&lt;&gt;'Parâmetros'!$D$8),"Conferir status",IF($I99='Parâmetros'!$D$8,"Cancelada",IF($F99="Código não cadastrado","Conferir equipamento",IF($K99&lt;&gt;'Parâmetros'!$F$5,"Conferir equipamento",IF(OR($H99&lt;=0,$H99&gt;'Parâmetros'!$B$8),"Conferir quantidade",IF($L99&gt;$J99,"Conflito de capacidade","Sem conflito"))))))))),"Conferir dados"))</f>
        <v/>
      </c>
      <c r="N99" s="12" t="n"/>
    </row>
    <row r="100" ht="21" customHeight="1">
      <c r="A100" s="12" t="n"/>
      <c r="B100" s="25" t="n"/>
      <c r="C100" s="26" t="n"/>
      <c r="D100" s="26" t="n"/>
      <c r="E100" s="12" t="n"/>
      <c r="F100" s="21">
        <f>IF($E100="","",IFERROR(VLOOKUP($E100,Equipamentos!$A$5:$E$104,2,FALSE),"Código não cadastrado"))</f>
        <v/>
      </c>
      <c r="G100" s="12" t="n"/>
      <c r="H100" s="13" t="n"/>
      <c r="I100" s="14" t="n"/>
      <c r="J100" s="16">
        <f>IF($E100="","",IFERROR(VLOOKUP($E100,Equipamentos!$A$5:$E$104,4,FALSE),""))</f>
        <v/>
      </c>
      <c r="K100" s="22">
        <f>IF($E100="","",IFERROR(VLOOKUP($E100,Equipamentos!$A$5:$E$104,5,FALSE),""))</f>
        <v/>
      </c>
      <c r="L100" s="16">
        <f>IF(OR($B100="",$C100="",$D100="",$E100="",$H100="",$I100=""),"",IF($I100='Parâmetros'!$D$8,"",IFERROR(SUMIFS($H$5:$H$204,$B$5:$B$204,$B100,$E$5:$E$204,$E100,$C$5:$C$204,"&lt;"&amp;$D100,$D$5:$D$204,"&gt;"&amp;$C100,$I$5:$I$204,'Parâmetros'!$D$5)+SUMIFS($H$5:$H$204,$B$5:$B$204,$B100,$E$5:$E$204,$E100,$C$5:$C$204,"&lt;"&amp;$D100,$D$5:$D$204,"&gt;"&amp;$C100,$I$5:$I$204,'Parâmetros'!$D$6)+SUMIFS($H$5:$H$204,$B$5:$B$204,$B100,$E$5:$E$204,$E100,$C$5:$C$204,"&lt;"&amp;$D100,$D$5:$D$204,"&gt;"&amp;$C100,$I$5:$I$204,'Parâmetros'!$D$7),"")))</f>
        <v/>
      </c>
      <c r="M100" s="22">
        <f>IF(COUNTA($A100:$E100,$G100:$I100)=0,"",IFERROR(IF(OR($A100="",$B100="",$C100="",$D100="",$E100="",$G100="",$H100="",$I100=""),"Conferir preenchimento",IF(OR($B100&lt;TODAY()-'Parâmetros'!$B$10,$B100&gt;TODAY()+'Parâmetros'!$B$7),"Conferir data",IF(OR($C100&lt;'Parâmetros'!$B$5,$D100&gt;'Parâmetros'!$B$6,$D100&lt;=$C100,($D100-$C100)*1440&lt;'Parâmetros'!$B$9),"Conferir horários",IF(AND($I100&lt;&gt;'Parâmetros'!$D$5,$I100&lt;&gt;'Parâmetros'!$D$6,$I100&lt;&gt;'Parâmetros'!$D$7,$I100&lt;&gt;'Parâmetros'!$D$8),"Conferir status",IF($I100='Parâmetros'!$D$8,"Cancelada",IF($F100="Código não cadastrado","Conferir equipamento",IF($K100&lt;&gt;'Parâmetros'!$F$5,"Conferir equipamento",IF(OR($H100&lt;=0,$H100&gt;'Parâmetros'!$B$8),"Conferir quantidade",IF($L100&gt;$J100,"Conflito de capacidade","Sem conflito"))))))))),"Conferir dados"))</f>
        <v/>
      </c>
      <c r="N100" s="12" t="n"/>
    </row>
    <row r="101" ht="21" customHeight="1">
      <c r="A101" s="12" t="n"/>
      <c r="B101" s="25" t="n"/>
      <c r="C101" s="26" t="n"/>
      <c r="D101" s="26" t="n"/>
      <c r="E101" s="12" t="n"/>
      <c r="F101" s="19">
        <f>IF($E101="","",IFERROR(VLOOKUP($E101,Equipamentos!$A$5:$E$104,2,FALSE),"Código não cadastrado"))</f>
        <v/>
      </c>
      <c r="G101" s="12" t="n"/>
      <c r="H101" s="13" t="n"/>
      <c r="I101" s="14" t="n"/>
      <c r="J101" s="15">
        <f>IF($E101="","",IFERROR(VLOOKUP($E101,Equipamentos!$A$5:$E$104,4,FALSE),""))</f>
        <v/>
      </c>
      <c r="K101" s="20">
        <f>IF($E101="","",IFERROR(VLOOKUP($E101,Equipamentos!$A$5:$E$104,5,FALSE),""))</f>
        <v/>
      </c>
      <c r="L101" s="15">
        <f>IF(OR($B101="",$C101="",$D101="",$E101="",$H101="",$I101=""),"",IF($I101='Parâmetros'!$D$8,"",IFERROR(SUMIFS($H$5:$H$204,$B$5:$B$204,$B101,$E$5:$E$204,$E101,$C$5:$C$204,"&lt;"&amp;$D101,$D$5:$D$204,"&gt;"&amp;$C101,$I$5:$I$204,'Parâmetros'!$D$5)+SUMIFS($H$5:$H$204,$B$5:$B$204,$B101,$E$5:$E$204,$E101,$C$5:$C$204,"&lt;"&amp;$D101,$D$5:$D$204,"&gt;"&amp;$C101,$I$5:$I$204,'Parâmetros'!$D$6)+SUMIFS($H$5:$H$204,$B$5:$B$204,$B101,$E$5:$E$204,$E101,$C$5:$C$204,"&lt;"&amp;$D101,$D$5:$D$204,"&gt;"&amp;$C101,$I$5:$I$204,'Parâmetros'!$D$7),"")))</f>
        <v/>
      </c>
      <c r="M101" s="20">
        <f>IF(COUNTA($A101:$E101,$G101:$I101)=0,"",IFERROR(IF(OR($A101="",$B101="",$C101="",$D101="",$E101="",$G101="",$H101="",$I101=""),"Conferir preenchimento",IF(OR($B101&lt;TODAY()-'Parâmetros'!$B$10,$B101&gt;TODAY()+'Parâmetros'!$B$7),"Conferir data",IF(OR($C101&lt;'Parâmetros'!$B$5,$D101&gt;'Parâmetros'!$B$6,$D101&lt;=$C101,($D101-$C101)*1440&lt;'Parâmetros'!$B$9),"Conferir horários",IF(AND($I101&lt;&gt;'Parâmetros'!$D$5,$I101&lt;&gt;'Parâmetros'!$D$6,$I101&lt;&gt;'Parâmetros'!$D$7,$I101&lt;&gt;'Parâmetros'!$D$8),"Conferir status",IF($I101='Parâmetros'!$D$8,"Cancelada",IF($F101="Código não cadastrado","Conferir equipamento",IF($K101&lt;&gt;'Parâmetros'!$F$5,"Conferir equipamento",IF(OR($H101&lt;=0,$H101&gt;'Parâmetros'!$B$8),"Conferir quantidade",IF($L101&gt;$J101,"Conflito de capacidade","Sem conflito"))))))))),"Conferir dados"))</f>
        <v/>
      </c>
      <c r="N101" s="12" t="n"/>
    </row>
    <row r="102" ht="21" customHeight="1">
      <c r="A102" s="12" t="n"/>
      <c r="B102" s="25" t="n"/>
      <c r="C102" s="26" t="n"/>
      <c r="D102" s="26" t="n"/>
      <c r="E102" s="12" t="n"/>
      <c r="F102" s="21">
        <f>IF($E102="","",IFERROR(VLOOKUP($E102,Equipamentos!$A$5:$E$104,2,FALSE),"Código não cadastrado"))</f>
        <v/>
      </c>
      <c r="G102" s="12" t="n"/>
      <c r="H102" s="13" t="n"/>
      <c r="I102" s="14" t="n"/>
      <c r="J102" s="16">
        <f>IF($E102="","",IFERROR(VLOOKUP($E102,Equipamentos!$A$5:$E$104,4,FALSE),""))</f>
        <v/>
      </c>
      <c r="K102" s="22">
        <f>IF($E102="","",IFERROR(VLOOKUP($E102,Equipamentos!$A$5:$E$104,5,FALSE),""))</f>
        <v/>
      </c>
      <c r="L102" s="16">
        <f>IF(OR($B102="",$C102="",$D102="",$E102="",$H102="",$I102=""),"",IF($I102='Parâmetros'!$D$8,"",IFERROR(SUMIFS($H$5:$H$204,$B$5:$B$204,$B102,$E$5:$E$204,$E102,$C$5:$C$204,"&lt;"&amp;$D102,$D$5:$D$204,"&gt;"&amp;$C102,$I$5:$I$204,'Parâmetros'!$D$5)+SUMIFS($H$5:$H$204,$B$5:$B$204,$B102,$E$5:$E$204,$E102,$C$5:$C$204,"&lt;"&amp;$D102,$D$5:$D$204,"&gt;"&amp;$C102,$I$5:$I$204,'Parâmetros'!$D$6)+SUMIFS($H$5:$H$204,$B$5:$B$204,$B102,$E$5:$E$204,$E102,$C$5:$C$204,"&lt;"&amp;$D102,$D$5:$D$204,"&gt;"&amp;$C102,$I$5:$I$204,'Parâmetros'!$D$7),"")))</f>
        <v/>
      </c>
      <c r="M102" s="22">
        <f>IF(COUNTA($A102:$E102,$G102:$I102)=0,"",IFERROR(IF(OR($A102="",$B102="",$C102="",$D102="",$E102="",$G102="",$H102="",$I102=""),"Conferir preenchimento",IF(OR($B102&lt;TODAY()-'Parâmetros'!$B$10,$B102&gt;TODAY()+'Parâmetros'!$B$7),"Conferir data",IF(OR($C102&lt;'Parâmetros'!$B$5,$D102&gt;'Parâmetros'!$B$6,$D102&lt;=$C102,($D102-$C102)*1440&lt;'Parâmetros'!$B$9),"Conferir horários",IF(AND($I102&lt;&gt;'Parâmetros'!$D$5,$I102&lt;&gt;'Parâmetros'!$D$6,$I102&lt;&gt;'Parâmetros'!$D$7,$I102&lt;&gt;'Parâmetros'!$D$8),"Conferir status",IF($I102='Parâmetros'!$D$8,"Cancelada",IF($F102="Código não cadastrado","Conferir equipamento",IF($K102&lt;&gt;'Parâmetros'!$F$5,"Conferir equipamento",IF(OR($H102&lt;=0,$H102&gt;'Parâmetros'!$B$8),"Conferir quantidade",IF($L102&gt;$J102,"Conflito de capacidade","Sem conflito"))))))))),"Conferir dados"))</f>
        <v/>
      </c>
      <c r="N102" s="12" t="n"/>
    </row>
    <row r="103" ht="21" customHeight="1">
      <c r="A103" s="12" t="n"/>
      <c r="B103" s="25" t="n"/>
      <c r="C103" s="26" t="n"/>
      <c r="D103" s="26" t="n"/>
      <c r="E103" s="12" t="n"/>
      <c r="F103" s="19">
        <f>IF($E103="","",IFERROR(VLOOKUP($E103,Equipamentos!$A$5:$E$104,2,FALSE),"Código não cadastrado"))</f>
        <v/>
      </c>
      <c r="G103" s="12" t="n"/>
      <c r="H103" s="13" t="n"/>
      <c r="I103" s="14" t="n"/>
      <c r="J103" s="15">
        <f>IF($E103="","",IFERROR(VLOOKUP($E103,Equipamentos!$A$5:$E$104,4,FALSE),""))</f>
        <v/>
      </c>
      <c r="K103" s="20">
        <f>IF($E103="","",IFERROR(VLOOKUP($E103,Equipamentos!$A$5:$E$104,5,FALSE),""))</f>
        <v/>
      </c>
      <c r="L103" s="15">
        <f>IF(OR($B103="",$C103="",$D103="",$E103="",$H103="",$I103=""),"",IF($I103='Parâmetros'!$D$8,"",IFERROR(SUMIFS($H$5:$H$204,$B$5:$B$204,$B103,$E$5:$E$204,$E103,$C$5:$C$204,"&lt;"&amp;$D103,$D$5:$D$204,"&gt;"&amp;$C103,$I$5:$I$204,'Parâmetros'!$D$5)+SUMIFS($H$5:$H$204,$B$5:$B$204,$B103,$E$5:$E$204,$E103,$C$5:$C$204,"&lt;"&amp;$D103,$D$5:$D$204,"&gt;"&amp;$C103,$I$5:$I$204,'Parâmetros'!$D$6)+SUMIFS($H$5:$H$204,$B$5:$B$204,$B103,$E$5:$E$204,$E103,$C$5:$C$204,"&lt;"&amp;$D103,$D$5:$D$204,"&gt;"&amp;$C103,$I$5:$I$204,'Parâmetros'!$D$7),"")))</f>
        <v/>
      </c>
      <c r="M103" s="20">
        <f>IF(COUNTA($A103:$E103,$G103:$I103)=0,"",IFERROR(IF(OR($A103="",$B103="",$C103="",$D103="",$E103="",$G103="",$H103="",$I103=""),"Conferir preenchimento",IF(OR($B103&lt;TODAY()-'Parâmetros'!$B$10,$B103&gt;TODAY()+'Parâmetros'!$B$7),"Conferir data",IF(OR($C103&lt;'Parâmetros'!$B$5,$D103&gt;'Parâmetros'!$B$6,$D103&lt;=$C103,($D103-$C103)*1440&lt;'Parâmetros'!$B$9),"Conferir horários",IF(AND($I103&lt;&gt;'Parâmetros'!$D$5,$I103&lt;&gt;'Parâmetros'!$D$6,$I103&lt;&gt;'Parâmetros'!$D$7,$I103&lt;&gt;'Parâmetros'!$D$8),"Conferir status",IF($I103='Parâmetros'!$D$8,"Cancelada",IF($F103="Código não cadastrado","Conferir equipamento",IF($K103&lt;&gt;'Parâmetros'!$F$5,"Conferir equipamento",IF(OR($H103&lt;=0,$H103&gt;'Parâmetros'!$B$8),"Conferir quantidade",IF($L103&gt;$J103,"Conflito de capacidade","Sem conflito"))))))))),"Conferir dados"))</f>
        <v/>
      </c>
      <c r="N103" s="12" t="n"/>
    </row>
    <row r="104" ht="21" customHeight="1">
      <c r="A104" s="12" t="n"/>
      <c r="B104" s="25" t="n"/>
      <c r="C104" s="26" t="n"/>
      <c r="D104" s="26" t="n"/>
      <c r="E104" s="12" t="n"/>
      <c r="F104" s="21">
        <f>IF($E104="","",IFERROR(VLOOKUP($E104,Equipamentos!$A$5:$E$104,2,FALSE),"Código não cadastrado"))</f>
        <v/>
      </c>
      <c r="G104" s="12" t="n"/>
      <c r="H104" s="13" t="n"/>
      <c r="I104" s="14" t="n"/>
      <c r="J104" s="16">
        <f>IF($E104="","",IFERROR(VLOOKUP($E104,Equipamentos!$A$5:$E$104,4,FALSE),""))</f>
        <v/>
      </c>
      <c r="K104" s="22">
        <f>IF($E104="","",IFERROR(VLOOKUP($E104,Equipamentos!$A$5:$E$104,5,FALSE),""))</f>
        <v/>
      </c>
      <c r="L104" s="16">
        <f>IF(OR($B104="",$C104="",$D104="",$E104="",$H104="",$I104=""),"",IF($I104='Parâmetros'!$D$8,"",IFERROR(SUMIFS($H$5:$H$204,$B$5:$B$204,$B104,$E$5:$E$204,$E104,$C$5:$C$204,"&lt;"&amp;$D104,$D$5:$D$204,"&gt;"&amp;$C104,$I$5:$I$204,'Parâmetros'!$D$5)+SUMIFS($H$5:$H$204,$B$5:$B$204,$B104,$E$5:$E$204,$E104,$C$5:$C$204,"&lt;"&amp;$D104,$D$5:$D$204,"&gt;"&amp;$C104,$I$5:$I$204,'Parâmetros'!$D$6)+SUMIFS($H$5:$H$204,$B$5:$B$204,$B104,$E$5:$E$204,$E104,$C$5:$C$204,"&lt;"&amp;$D104,$D$5:$D$204,"&gt;"&amp;$C104,$I$5:$I$204,'Parâmetros'!$D$7),"")))</f>
        <v/>
      </c>
      <c r="M104" s="22">
        <f>IF(COUNTA($A104:$E104,$G104:$I104)=0,"",IFERROR(IF(OR($A104="",$B104="",$C104="",$D104="",$E104="",$G104="",$H104="",$I104=""),"Conferir preenchimento",IF(OR($B104&lt;TODAY()-'Parâmetros'!$B$10,$B104&gt;TODAY()+'Parâmetros'!$B$7),"Conferir data",IF(OR($C104&lt;'Parâmetros'!$B$5,$D104&gt;'Parâmetros'!$B$6,$D104&lt;=$C104,($D104-$C104)*1440&lt;'Parâmetros'!$B$9),"Conferir horários",IF(AND($I104&lt;&gt;'Parâmetros'!$D$5,$I104&lt;&gt;'Parâmetros'!$D$6,$I104&lt;&gt;'Parâmetros'!$D$7,$I104&lt;&gt;'Parâmetros'!$D$8),"Conferir status",IF($I104='Parâmetros'!$D$8,"Cancelada",IF($F104="Código não cadastrado","Conferir equipamento",IF($K104&lt;&gt;'Parâmetros'!$F$5,"Conferir equipamento",IF(OR($H104&lt;=0,$H104&gt;'Parâmetros'!$B$8),"Conferir quantidade",IF($L104&gt;$J104,"Conflito de capacidade","Sem conflito"))))))))),"Conferir dados"))</f>
        <v/>
      </c>
      <c r="N104" s="12" t="n"/>
    </row>
    <row r="105" ht="21" customHeight="1">
      <c r="A105" s="12" t="n"/>
      <c r="B105" s="25" t="n"/>
      <c r="C105" s="26" t="n"/>
      <c r="D105" s="26" t="n"/>
      <c r="E105" s="12" t="n"/>
      <c r="F105" s="19">
        <f>IF($E105="","",IFERROR(VLOOKUP($E105,Equipamentos!$A$5:$E$104,2,FALSE),"Código não cadastrado"))</f>
        <v/>
      </c>
      <c r="G105" s="12" t="n"/>
      <c r="H105" s="13" t="n"/>
      <c r="I105" s="14" t="n"/>
      <c r="J105" s="15">
        <f>IF($E105="","",IFERROR(VLOOKUP($E105,Equipamentos!$A$5:$E$104,4,FALSE),""))</f>
        <v/>
      </c>
      <c r="K105" s="20">
        <f>IF($E105="","",IFERROR(VLOOKUP($E105,Equipamentos!$A$5:$E$104,5,FALSE),""))</f>
        <v/>
      </c>
      <c r="L105" s="15">
        <f>IF(OR($B105="",$C105="",$D105="",$E105="",$H105="",$I105=""),"",IF($I105='Parâmetros'!$D$8,"",IFERROR(SUMIFS($H$5:$H$204,$B$5:$B$204,$B105,$E$5:$E$204,$E105,$C$5:$C$204,"&lt;"&amp;$D105,$D$5:$D$204,"&gt;"&amp;$C105,$I$5:$I$204,'Parâmetros'!$D$5)+SUMIFS($H$5:$H$204,$B$5:$B$204,$B105,$E$5:$E$204,$E105,$C$5:$C$204,"&lt;"&amp;$D105,$D$5:$D$204,"&gt;"&amp;$C105,$I$5:$I$204,'Parâmetros'!$D$6)+SUMIFS($H$5:$H$204,$B$5:$B$204,$B105,$E$5:$E$204,$E105,$C$5:$C$204,"&lt;"&amp;$D105,$D$5:$D$204,"&gt;"&amp;$C105,$I$5:$I$204,'Parâmetros'!$D$7),"")))</f>
        <v/>
      </c>
      <c r="M105" s="20">
        <f>IF(COUNTA($A105:$E105,$G105:$I105)=0,"",IFERROR(IF(OR($A105="",$B105="",$C105="",$D105="",$E105="",$G105="",$H105="",$I105=""),"Conferir preenchimento",IF(OR($B105&lt;TODAY()-'Parâmetros'!$B$10,$B105&gt;TODAY()+'Parâmetros'!$B$7),"Conferir data",IF(OR($C105&lt;'Parâmetros'!$B$5,$D105&gt;'Parâmetros'!$B$6,$D105&lt;=$C105,($D105-$C105)*1440&lt;'Parâmetros'!$B$9),"Conferir horários",IF(AND($I105&lt;&gt;'Parâmetros'!$D$5,$I105&lt;&gt;'Parâmetros'!$D$6,$I105&lt;&gt;'Parâmetros'!$D$7,$I105&lt;&gt;'Parâmetros'!$D$8),"Conferir status",IF($I105='Parâmetros'!$D$8,"Cancelada",IF($F105="Código não cadastrado","Conferir equipamento",IF($K105&lt;&gt;'Parâmetros'!$F$5,"Conferir equipamento",IF(OR($H105&lt;=0,$H105&gt;'Parâmetros'!$B$8),"Conferir quantidade",IF($L105&gt;$J105,"Conflito de capacidade","Sem conflito"))))))))),"Conferir dados"))</f>
        <v/>
      </c>
      <c r="N105" s="12" t="n"/>
    </row>
    <row r="106" ht="21" customHeight="1">
      <c r="A106" s="12" t="n"/>
      <c r="B106" s="25" t="n"/>
      <c r="C106" s="26" t="n"/>
      <c r="D106" s="26" t="n"/>
      <c r="E106" s="12" t="n"/>
      <c r="F106" s="21">
        <f>IF($E106="","",IFERROR(VLOOKUP($E106,Equipamentos!$A$5:$E$104,2,FALSE),"Código não cadastrado"))</f>
        <v/>
      </c>
      <c r="G106" s="12" t="n"/>
      <c r="H106" s="13" t="n"/>
      <c r="I106" s="14" t="n"/>
      <c r="J106" s="16">
        <f>IF($E106="","",IFERROR(VLOOKUP($E106,Equipamentos!$A$5:$E$104,4,FALSE),""))</f>
        <v/>
      </c>
      <c r="K106" s="22">
        <f>IF($E106="","",IFERROR(VLOOKUP($E106,Equipamentos!$A$5:$E$104,5,FALSE),""))</f>
        <v/>
      </c>
      <c r="L106" s="16">
        <f>IF(OR($B106="",$C106="",$D106="",$E106="",$H106="",$I106=""),"",IF($I106='Parâmetros'!$D$8,"",IFERROR(SUMIFS($H$5:$H$204,$B$5:$B$204,$B106,$E$5:$E$204,$E106,$C$5:$C$204,"&lt;"&amp;$D106,$D$5:$D$204,"&gt;"&amp;$C106,$I$5:$I$204,'Parâmetros'!$D$5)+SUMIFS($H$5:$H$204,$B$5:$B$204,$B106,$E$5:$E$204,$E106,$C$5:$C$204,"&lt;"&amp;$D106,$D$5:$D$204,"&gt;"&amp;$C106,$I$5:$I$204,'Parâmetros'!$D$6)+SUMIFS($H$5:$H$204,$B$5:$B$204,$B106,$E$5:$E$204,$E106,$C$5:$C$204,"&lt;"&amp;$D106,$D$5:$D$204,"&gt;"&amp;$C106,$I$5:$I$204,'Parâmetros'!$D$7),"")))</f>
        <v/>
      </c>
      <c r="M106" s="22">
        <f>IF(COUNTA($A106:$E106,$G106:$I106)=0,"",IFERROR(IF(OR($A106="",$B106="",$C106="",$D106="",$E106="",$G106="",$H106="",$I106=""),"Conferir preenchimento",IF(OR($B106&lt;TODAY()-'Parâmetros'!$B$10,$B106&gt;TODAY()+'Parâmetros'!$B$7),"Conferir data",IF(OR($C106&lt;'Parâmetros'!$B$5,$D106&gt;'Parâmetros'!$B$6,$D106&lt;=$C106,($D106-$C106)*1440&lt;'Parâmetros'!$B$9),"Conferir horários",IF(AND($I106&lt;&gt;'Parâmetros'!$D$5,$I106&lt;&gt;'Parâmetros'!$D$6,$I106&lt;&gt;'Parâmetros'!$D$7,$I106&lt;&gt;'Parâmetros'!$D$8),"Conferir status",IF($I106='Parâmetros'!$D$8,"Cancelada",IF($F106="Código não cadastrado","Conferir equipamento",IF($K106&lt;&gt;'Parâmetros'!$F$5,"Conferir equipamento",IF(OR($H106&lt;=0,$H106&gt;'Parâmetros'!$B$8),"Conferir quantidade",IF($L106&gt;$J106,"Conflito de capacidade","Sem conflito"))))))))),"Conferir dados"))</f>
        <v/>
      </c>
      <c r="N106" s="12" t="n"/>
    </row>
    <row r="107" ht="21" customHeight="1">
      <c r="A107" s="12" t="n"/>
      <c r="B107" s="25" t="n"/>
      <c r="C107" s="26" t="n"/>
      <c r="D107" s="26" t="n"/>
      <c r="E107" s="12" t="n"/>
      <c r="F107" s="19">
        <f>IF($E107="","",IFERROR(VLOOKUP($E107,Equipamentos!$A$5:$E$104,2,FALSE),"Código não cadastrado"))</f>
        <v/>
      </c>
      <c r="G107" s="12" t="n"/>
      <c r="H107" s="13" t="n"/>
      <c r="I107" s="14" t="n"/>
      <c r="J107" s="15">
        <f>IF($E107="","",IFERROR(VLOOKUP($E107,Equipamentos!$A$5:$E$104,4,FALSE),""))</f>
        <v/>
      </c>
      <c r="K107" s="20">
        <f>IF($E107="","",IFERROR(VLOOKUP($E107,Equipamentos!$A$5:$E$104,5,FALSE),""))</f>
        <v/>
      </c>
      <c r="L107" s="15">
        <f>IF(OR($B107="",$C107="",$D107="",$E107="",$H107="",$I107=""),"",IF($I107='Parâmetros'!$D$8,"",IFERROR(SUMIFS($H$5:$H$204,$B$5:$B$204,$B107,$E$5:$E$204,$E107,$C$5:$C$204,"&lt;"&amp;$D107,$D$5:$D$204,"&gt;"&amp;$C107,$I$5:$I$204,'Parâmetros'!$D$5)+SUMIFS($H$5:$H$204,$B$5:$B$204,$B107,$E$5:$E$204,$E107,$C$5:$C$204,"&lt;"&amp;$D107,$D$5:$D$204,"&gt;"&amp;$C107,$I$5:$I$204,'Parâmetros'!$D$6)+SUMIFS($H$5:$H$204,$B$5:$B$204,$B107,$E$5:$E$204,$E107,$C$5:$C$204,"&lt;"&amp;$D107,$D$5:$D$204,"&gt;"&amp;$C107,$I$5:$I$204,'Parâmetros'!$D$7),"")))</f>
        <v/>
      </c>
      <c r="M107" s="20">
        <f>IF(COUNTA($A107:$E107,$G107:$I107)=0,"",IFERROR(IF(OR($A107="",$B107="",$C107="",$D107="",$E107="",$G107="",$H107="",$I107=""),"Conferir preenchimento",IF(OR($B107&lt;TODAY()-'Parâmetros'!$B$10,$B107&gt;TODAY()+'Parâmetros'!$B$7),"Conferir data",IF(OR($C107&lt;'Parâmetros'!$B$5,$D107&gt;'Parâmetros'!$B$6,$D107&lt;=$C107,($D107-$C107)*1440&lt;'Parâmetros'!$B$9),"Conferir horários",IF(AND($I107&lt;&gt;'Parâmetros'!$D$5,$I107&lt;&gt;'Parâmetros'!$D$6,$I107&lt;&gt;'Parâmetros'!$D$7,$I107&lt;&gt;'Parâmetros'!$D$8),"Conferir status",IF($I107='Parâmetros'!$D$8,"Cancelada",IF($F107="Código não cadastrado","Conferir equipamento",IF($K107&lt;&gt;'Parâmetros'!$F$5,"Conferir equipamento",IF(OR($H107&lt;=0,$H107&gt;'Parâmetros'!$B$8),"Conferir quantidade",IF($L107&gt;$J107,"Conflito de capacidade","Sem conflito"))))))))),"Conferir dados"))</f>
        <v/>
      </c>
      <c r="N107" s="12" t="n"/>
    </row>
    <row r="108" ht="21" customHeight="1">
      <c r="A108" s="12" t="n"/>
      <c r="B108" s="25" t="n"/>
      <c r="C108" s="26" t="n"/>
      <c r="D108" s="26" t="n"/>
      <c r="E108" s="12" t="n"/>
      <c r="F108" s="21">
        <f>IF($E108="","",IFERROR(VLOOKUP($E108,Equipamentos!$A$5:$E$104,2,FALSE),"Código não cadastrado"))</f>
        <v/>
      </c>
      <c r="G108" s="12" t="n"/>
      <c r="H108" s="13" t="n"/>
      <c r="I108" s="14" t="n"/>
      <c r="J108" s="16">
        <f>IF($E108="","",IFERROR(VLOOKUP($E108,Equipamentos!$A$5:$E$104,4,FALSE),""))</f>
        <v/>
      </c>
      <c r="K108" s="22">
        <f>IF($E108="","",IFERROR(VLOOKUP($E108,Equipamentos!$A$5:$E$104,5,FALSE),""))</f>
        <v/>
      </c>
      <c r="L108" s="16">
        <f>IF(OR($B108="",$C108="",$D108="",$E108="",$H108="",$I108=""),"",IF($I108='Parâmetros'!$D$8,"",IFERROR(SUMIFS($H$5:$H$204,$B$5:$B$204,$B108,$E$5:$E$204,$E108,$C$5:$C$204,"&lt;"&amp;$D108,$D$5:$D$204,"&gt;"&amp;$C108,$I$5:$I$204,'Parâmetros'!$D$5)+SUMIFS($H$5:$H$204,$B$5:$B$204,$B108,$E$5:$E$204,$E108,$C$5:$C$204,"&lt;"&amp;$D108,$D$5:$D$204,"&gt;"&amp;$C108,$I$5:$I$204,'Parâmetros'!$D$6)+SUMIFS($H$5:$H$204,$B$5:$B$204,$B108,$E$5:$E$204,$E108,$C$5:$C$204,"&lt;"&amp;$D108,$D$5:$D$204,"&gt;"&amp;$C108,$I$5:$I$204,'Parâmetros'!$D$7),"")))</f>
        <v/>
      </c>
      <c r="M108" s="22">
        <f>IF(COUNTA($A108:$E108,$G108:$I108)=0,"",IFERROR(IF(OR($A108="",$B108="",$C108="",$D108="",$E108="",$G108="",$H108="",$I108=""),"Conferir preenchimento",IF(OR($B108&lt;TODAY()-'Parâmetros'!$B$10,$B108&gt;TODAY()+'Parâmetros'!$B$7),"Conferir data",IF(OR($C108&lt;'Parâmetros'!$B$5,$D108&gt;'Parâmetros'!$B$6,$D108&lt;=$C108,($D108-$C108)*1440&lt;'Parâmetros'!$B$9),"Conferir horários",IF(AND($I108&lt;&gt;'Parâmetros'!$D$5,$I108&lt;&gt;'Parâmetros'!$D$6,$I108&lt;&gt;'Parâmetros'!$D$7,$I108&lt;&gt;'Parâmetros'!$D$8),"Conferir status",IF($I108='Parâmetros'!$D$8,"Cancelada",IF($F108="Código não cadastrado","Conferir equipamento",IF($K108&lt;&gt;'Parâmetros'!$F$5,"Conferir equipamento",IF(OR($H108&lt;=0,$H108&gt;'Parâmetros'!$B$8),"Conferir quantidade",IF($L108&gt;$J108,"Conflito de capacidade","Sem conflito"))))))))),"Conferir dados"))</f>
        <v/>
      </c>
      <c r="N108" s="12" t="n"/>
    </row>
    <row r="109" ht="21" customHeight="1">
      <c r="A109" s="12" t="n"/>
      <c r="B109" s="25" t="n"/>
      <c r="C109" s="26" t="n"/>
      <c r="D109" s="26" t="n"/>
      <c r="E109" s="12" t="n"/>
      <c r="F109" s="19">
        <f>IF($E109="","",IFERROR(VLOOKUP($E109,Equipamentos!$A$5:$E$104,2,FALSE),"Código não cadastrado"))</f>
        <v/>
      </c>
      <c r="G109" s="12" t="n"/>
      <c r="H109" s="13" t="n"/>
      <c r="I109" s="14" t="n"/>
      <c r="J109" s="15">
        <f>IF($E109="","",IFERROR(VLOOKUP($E109,Equipamentos!$A$5:$E$104,4,FALSE),""))</f>
        <v/>
      </c>
      <c r="K109" s="20">
        <f>IF($E109="","",IFERROR(VLOOKUP($E109,Equipamentos!$A$5:$E$104,5,FALSE),""))</f>
        <v/>
      </c>
      <c r="L109" s="15">
        <f>IF(OR($B109="",$C109="",$D109="",$E109="",$H109="",$I109=""),"",IF($I109='Parâmetros'!$D$8,"",IFERROR(SUMIFS($H$5:$H$204,$B$5:$B$204,$B109,$E$5:$E$204,$E109,$C$5:$C$204,"&lt;"&amp;$D109,$D$5:$D$204,"&gt;"&amp;$C109,$I$5:$I$204,'Parâmetros'!$D$5)+SUMIFS($H$5:$H$204,$B$5:$B$204,$B109,$E$5:$E$204,$E109,$C$5:$C$204,"&lt;"&amp;$D109,$D$5:$D$204,"&gt;"&amp;$C109,$I$5:$I$204,'Parâmetros'!$D$6)+SUMIFS($H$5:$H$204,$B$5:$B$204,$B109,$E$5:$E$204,$E109,$C$5:$C$204,"&lt;"&amp;$D109,$D$5:$D$204,"&gt;"&amp;$C109,$I$5:$I$204,'Parâmetros'!$D$7),"")))</f>
        <v/>
      </c>
      <c r="M109" s="20">
        <f>IF(COUNTA($A109:$E109,$G109:$I109)=0,"",IFERROR(IF(OR($A109="",$B109="",$C109="",$D109="",$E109="",$G109="",$H109="",$I109=""),"Conferir preenchimento",IF(OR($B109&lt;TODAY()-'Parâmetros'!$B$10,$B109&gt;TODAY()+'Parâmetros'!$B$7),"Conferir data",IF(OR($C109&lt;'Parâmetros'!$B$5,$D109&gt;'Parâmetros'!$B$6,$D109&lt;=$C109,($D109-$C109)*1440&lt;'Parâmetros'!$B$9),"Conferir horários",IF(AND($I109&lt;&gt;'Parâmetros'!$D$5,$I109&lt;&gt;'Parâmetros'!$D$6,$I109&lt;&gt;'Parâmetros'!$D$7,$I109&lt;&gt;'Parâmetros'!$D$8),"Conferir status",IF($I109='Parâmetros'!$D$8,"Cancelada",IF($F109="Código não cadastrado","Conferir equipamento",IF($K109&lt;&gt;'Parâmetros'!$F$5,"Conferir equipamento",IF(OR($H109&lt;=0,$H109&gt;'Parâmetros'!$B$8),"Conferir quantidade",IF($L109&gt;$J109,"Conflito de capacidade","Sem conflito"))))))))),"Conferir dados"))</f>
        <v/>
      </c>
      <c r="N109" s="12" t="n"/>
    </row>
    <row r="110" ht="21" customHeight="1">
      <c r="A110" s="12" t="n"/>
      <c r="B110" s="25" t="n"/>
      <c r="C110" s="26" t="n"/>
      <c r="D110" s="26" t="n"/>
      <c r="E110" s="12" t="n"/>
      <c r="F110" s="21">
        <f>IF($E110="","",IFERROR(VLOOKUP($E110,Equipamentos!$A$5:$E$104,2,FALSE),"Código não cadastrado"))</f>
        <v/>
      </c>
      <c r="G110" s="12" t="n"/>
      <c r="H110" s="13" t="n"/>
      <c r="I110" s="14" t="n"/>
      <c r="J110" s="16">
        <f>IF($E110="","",IFERROR(VLOOKUP($E110,Equipamentos!$A$5:$E$104,4,FALSE),""))</f>
        <v/>
      </c>
      <c r="K110" s="22">
        <f>IF($E110="","",IFERROR(VLOOKUP($E110,Equipamentos!$A$5:$E$104,5,FALSE),""))</f>
        <v/>
      </c>
      <c r="L110" s="16">
        <f>IF(OR($B110="",$C110="",$D110="",$E110="",$H110="",$I110=""),"",IF($I110='Parâmetros'!$D$8,"",IFERROR(SUMIFS($H$5:$H$204,$B$5:$B$204,$B110,$E$5:$E$204,$E110,$C$5:$C$204,"&lt;"&amp;$D110,$D$5:$D$204,"&gt;"&amp;$C110,$I$5:$I$204,'Parâmetros'!$D$5)+SUMIFS($H$5:$H$204,$B$5:$B$204,$B110,$E$5:$E$204,$E110,$C$5:$C$204,"&lt;"&amp;$D110,$D$5:$D$204,"&gt;"&amp;$C110,$I$5:$I$204,'Parâmetros'!$D$6)+SUMIFS($H$5:$H$204,$B$5:$B$204,$B110,$E$5:$E$204,$E110,$C$5:$C$204,"&lt;"&amp;$D110,$D$5:$D$204,"&gt;"&amp;$C110,$I$5:$I$204,'Parâmetros'!$D$7),"")))</f>
        <v/>
      </c>
      <c r="M110" s="22">
        <f>IF(COUNTA($A110:$E110,$G110:$I110)=0,"",IFERROR(IF(OR($A110="",$B110="",$C110="",$D110="",$E110="",$G110="",$H110="",$I110=""),"Conferir preenchimento",IF(OR($B110&lt;TODAY()-'Parâmetros'!$B$10,$B110&gt;TODAY()+'Parâmetros'!$B$7),"Conferir data",IF(OR($C110&lt;'Parâmetros'!$B$5,$D110&gt;'Parâmetros'!$B$6,$D110&lt;=$C110,($D110-$C110)*1440&lt;'Parâmetros'!$B$9),"Conferir horários",IF(AND($I110&lt;&gt;'Parâmetros'!$D$5,$I110&lt;&gt;'Parâmetros'!$D$6,$I110&lt;&gt;'Parâmetros'!$D$7,$I110&lt;&gt;'Parâmetros'!$D$8),"Conferir status",IF($I110='Parâmetros'!$D$8,"Cancelada",IF($F110="Código não cadastrado","Conferir equipamento",IF($K110&lt;&gt;'Parâmetros'!$F$5,"Conferir equipamento",IF(OR($H110&lt;=0,$H110&gt;'Parâmetros'!$B$8),"Conferir quantidade",IF($L110&gt;$J110,"Conflito de capacidade","Sem conflito"))))))))),"Conferir dados"))</f>
        <v/>
      </c>
      <c r="N110" s="12" t="n"/>
    </row>
    <row r="111" ht="21" customHeight="1">
      <c r="A111" s="12" t="n"/>
      <c r="B111" s="25" t="n"/>
      <c r="C111" s="26" t="n"/>
      <c r="D111" s="26" t="n"/>
      <c r="E111" s="12" t="n"/>
      <c r="F111" s="19">
        <f>IF($E111="","",IFERROR(VLOOKUP($E111,Equipamentos!$A$5:$E$104,2,FALSE),"Código não cadastrado"))</f>
        <v/>
      </c>
      <c r="G111" s="12" t="n"/>
      <c r="H111" s="13" t="n"/>
      <c r="I111" s="14" t="n"/>
      <c r="J111" s="15">
        <f>IF($E111="","",IFERROR(VLOOKUP($E111,Equipamentos!$A$5:$E$104,4,FALSE),""))</f>
        <v/>
      </c>
      <c r="K111" s="20">
        <f>IF($E111="","",IFERROR(VLOOKUP($E111,Equipamentos!$A$5:$E$104,5,FALSE),""))</f>
        <v/>
      </c>
      <c r="L111" s="15">
        <f>IF(OR($B111="",$C111="",$D111="",$E111="",$H111="",$I111=""),"",IF($I111='Parâmetros'!$D$8,"",IFERROR(SUMIFS($H$5:$H$204,$B$5:$B$204,$B111,$E$5:$E$204,$E111,$C$5:$C$204,"&lt;"&amp;$D111,$D$5:$D$204,"&gt;"&amp;$C111,$I$5:$I$204,'Parâmetros'!$D$5)+SUMIFS($H$5:$H$204,$B$5:$B$204,$B111,$E$5:$E$204,$E111,$C$5:$C$204,"&lt;"&amp;$D111,$D$5:$D$204,"&gt;"&amp;$C111,$I$5:$I$204,'Parâmetros'!$D$6)+SUMIFS($H$5:$H$204,$B$5:$B$204,$B111,$E$5:$E$204,$E111,$C$5:$C$204,"&lt;"&amp;$D111,$D$5:$D$204,"&gt;"&amp;$C111,$I$5:$I$204,'Parâmetros'!$D$7),"")))</f>
        <v/>
      </c>
      <c r="M111" s="20">
        <f>IF(COUNTA($A111:$E111,$G111:$I111)=0,"",IFERROR(IF(OR($A111="",$B111="",$C111="",$D111="",$E111="",$G111="",$H111="",$I111=""),"Conferir preenchimento",IF(OR($B111&lt;TODAY()-'Parâmetros'!$B$10,$B111&gt;TODAY()+'Parâmetros'!$B$7),"Conferir data",IF(OR($C111&lt;'Parâmetros'!$B$5,$D111&gt;'Parâmetros'!$B$6,$D111&lt;=$C111,($D111-$C111)*1440&lt;'Parâmetros'!$B$9),"Conferir horários",IF(AND($I111&lt;&gt;'Parâmetros'!$D$5,$I111&lt;&gt;'Parâmetros'!$D$6,$I111&lt;&gt;'Parâmetros'!$D$7,$I111&lt;&gt;'Parâmetros'!$D$8),"Conferir status",IF($I111='Parâmetros'!$D$8,"Cancelada",IF($F111="Código não cadastrado","Conferir equipamento",IF($K111&lt;&gt;'Parâmetros'!$F$5,"Conferir equipamento",IF(OR($H111&lt;=0,$H111&gt;'Parâmetros'!$B$8),"Conferir quantidade",IF($L111&gt;$J111,"Conflito de capacidade","Sem conflito"))))))))),"Conferir dados"))</f>
        <v/>
      </c>
      <c r="N111" s="12" t="n"/>
    </row>
    <row r="112" ht="21" customHeight="1">
      <c r="A112" s="12" t="n"/>
      <c r="B112" s="25" t="n"/>
      <c r="C112" s="26" t="n"/>
      <c r="D112" s="26" t="n"/>
      <c r="E112" s="12" t="n"/>
      <c r="F112" s="21">
        <f>IF($E112="","",IFERROR(VLOOKUP($E112,Equipamentos!$A$5:$E$104,2,FALSE),"Código não cadastrado"))</f>
        <v/>
      </c>
      <c r="G112" s="12" t="n"/>
      <c r="H112" s="13" t="n"/>
      <c r="I112" s="14" t="n"/>
      <c r="J112" s="16">
        <f>IF($E112="","",IFERROR(VLOOKUP($E112,Equipamentos!$A$5:$E$104,4,FALSE),""))</f>
        <v/>
      </c>
      <c r="K112" s="22">
        <f>IF($E112="","",IFERROR(VLOOKUP($E112,Equipamentos!$A$5:$E$104,5,FALSE),""))</f>
        <v/>
      </c>
      <c r="L112" s="16">
        <f>IF(OR($B112="",$C112="",$D112="",$E112="",$H112="",$I112=""),"",IF($I112='Parâmetros'!$D$8,"",IFERROR(SUMIFS($H$5:$H$204,$B$5:$B$204,$B112,$E$5:$E$204,$E112,$C$5:$C$204,"&lt;"&amp;$D112,$D$5:$D$204,"&gt;"&amp;$C112,$I$5:$I$204,'Parâmetros'!$D$5)+SUMIFS($H$5:$H$204,$B$5:$B$204,$B112,$E$5:$E$204,$E112,$C$5:$C$204,"&lt;"&amp;$D112,$D$5:$D$204,"&gt;"&amp;$C112,$I$5:$I$204,'Parâmetros'!$D$6)+SUMIFS($H$5:$H$204,$B$5:$B$204,$B112,$E$5:$E$204,$E112,$C$5:$C$204,"&lt;"&amp;$D112,$D$5:$D$204,"&gt;"&amp;$C112,$I$5:$I$204,'Parâmetros'!$D$7),"")))</f>
        <v/>
      </c>
      <c r="M112" s="22">
        <f>IF(COUNTA($A112:$E112,$G112:$I112)=0,"",IFERROR(IF(OR($A112="",$B112="",$C112="",$D112="",$E112="",$G112="",$H112="",$I112=""),"Conferir preenchimento",IF(OR($B112&lt;TODAY()-'Parâmetros'!$B$10,$B112&gt;TODAY()+'Parâmetros'!$B$7),"Conferir data",IF(OR($C112&lt;'Parâmetros'!$B$5,$D112&gt;'Parâmetros'!$B$6,$D112&lt;=$C112,($D112-$C112)*1440&lt;'Parâmetros'!$B$9),"Conferir horários",IF(AND($I112&lt;&gt;'Parâmetros'!$D$5,$I112&lt;&gt;'Parâmetros'!$D$6,$I112&lt;&gt;'Parâmetros'!$D$7,$I112&lt;&gt;'Parâmetros'!$D$8),"Conferir status",IF($I112='Parâmetros'!$D$8,"Cancelada",IF($F112="Código não cadastrado","Conferir equipamento",IF($K112&lt;&gt;'Parâmetros'!$F$5,"Conferir equipamento",IF(OR($H112&lt;=0,$H112&gt;'Parâmetros'!$B$8),"Conferir quantidade",IF($L112&gt;$J112,"Conflito de capacidade","Sem conflito"))))))))),"Conferir dados"))</f>
        <v/>
      </c>
      <c r="N112" s="12" t="n"/>
    </row>
    <row r="113" ht="21" customHeight="1">
      <c r="A113" s="12" t="n"/>
      <c r="B113" s="25" t="n"/>
      <c r="C113" s="26" t="n"/>
      <c r="D113" s="26" t="n"/>
      <c r="E113" s="12" t="n"/>
      <c r="F113" s="19">
        <f>IF($E113="","",IFERROR(VLOOKUP($E113,Equipamentos!$A$5:$E$104,2,FALSE),"Código não cadastrado"))</f>
        <v/>
      </c>
      <c r="G113" s="12" t="n"/>
      <c r="H113" s="13" t="n"/>
      <c r="I113" s="14" t="n"/>
      <c r="J113" s="15">
        <f>IF($E113="","",IFERROR(VLOOKUP($E113,Equipamentos!$A$5:$E$104,4,FALSE),""))</f>
        <v/>
      </c>
      <c r="K113" s="20">
        <f>IF($E113="","",IFERROR(VLOOKUP($E113,Equipamentos!$A$5:$E$104,5,FALSE),""))</f>
        <v/>
      </c>
      <c r="L113" s="15">
        <f>IF(OR($B113="",$C113="",$D113="",$E113="",$H113="",$I113=""),"",IF($I113='Parâmetros'!$D$8,"",IFERROR(SUMIFS($H$5:$H$204,$B$5:$B$204,$B113,$E$5:$E$204,$E113,$C$5:$C$204,"&lt;"&amp;$D113,$D$5:$D$204,"&gt;"&amp;$C113,$I$5:$I$204,'Parâmetros'!$D$5)+SUMIFS($H$5:$H$204,$B$5:$B$204,$B113,$E$5:$E$204,$E113,$C$5:$C$204,"&lt;"&amp;$D113,$D$5:$D$204,"&gt;"&amp;$C113,$I$5:$I$204,'Parâmetros'!$D$6)+SUMIFS($H$5:$H$204,$B$5:$B$204,$B113,$E$5:$E$204,$E113,$C$5:$C$204,"&lt;"&amp;$D113,$D$5:$D$204,"&gt;"&amp;$C113,$I$5:$I$204,'Parâmetros'!$D$7),"")))</f>
        <v/>
      </c>
      <c r="M113" s="20">
        <f>IF(COUNTA($A113:$E113,$G113:$I113)=0,"",IFERROR(IF(OR($A113="",$B113="",$C113="",$D113="",$E113="",$G113="",$H113="",$I113=""),"Conferir preenchimento",IF(OR($B113&lt;TODAY()-'Parâmetros'!$B$10,$B113&gt;TODAY()+'Parâmetros'!$B$7),"Conferir data",IF(OR($C113&lt;'Parâmetros'!$B$5,$D113&gt;'Parâmetros'!$B$6,$D113&lt;=$C113,($D113-$C113)*1440&lt;'Parâmetros'!$B$9),"Conferir horários",IF(AND($I113&lt;&gt;'Parâmetros'!$D$5,$I113&lt;&gt;'Parâmetros'!$D$6,$I113&lt;&gt;'Parâmetros'!$D$7,$I113&lt;&gt;'Parâmetros'!$D$8),"Conferir status",IF($I113='Parâmetros'!$D$8,"Cancelada",IF($F113="Código não cadastrado","Conferir equipamento",IF($K113&lt;&gt;'Parâmetros'!$F$5,"Conferir equipamento",IF(OR($H113&lt;=0,$H113&gt;'Parâmetros'!$B$8),"Conferir quantidade",IF($L113&gt;$J113,"Conflito de capacidade","Sem conflito"))))))))),"Conferir dados"))</f>
        <v/>
      </c>
      <c r="N113" s="12" t="n"/>
    </row>
    <row r="114" ht="21" customHeight="1">
      <c r="A114" s="12" t="n"/>
      <c r="B114" s="25" t="n"/>
      <c r="C114" s="26" t="n"/>
      <c r="D114" s="26" t="n"/>
      <c r="E114" s="12" t="n"/>
      <c r="F114" s="21">
        <f>IF($E114="","",IFERROR(VLOOKUP($E114,Equipamentos!$A$5:$E$104,2,FALSE),"Código não cadastrado"))</f>
        <v/>
      </c>
      <c r="G114" s="12" t="n"/>
      <c r="H114" s="13" t="n"/>
      <c r="I114" s="14" t="n"/>
      <c r="J114" s="16">
        <f>IF($E114="","",IFERROR(VLOOKUP($E114,Equipamentos!$A$5:$E$104,4,FALSE),""))</f>
        <v/>
      </c>
      <c r="K114" s="22">
        <f>IF($E114="","",IFERROR(VLOOKUP($E114,Equipamentos!$A$5:$E$104,5,FALSE),""))</f>
        <v/>
      </c>
      <c r="L114" s="16">
        <f>IF(OR($B114="",$C114="",$D114="",$E114="",$H114="",$I114=""),"",IF($I114='Parâmetros'!$D$8,"",IFERROR(SUMIFS($H$5:$H$204,$B$5:$B$204,$B114,$E$5:$E$204,$E114,$C$5:$C$204,"&lt;"&amp;$D114,$D$5:$D$204,"&gt;"&amp;$C114,$I$5:$I$204,'Parâmetros'!$D$5)+SUMIFS($H$5:$H$204,$B$5:$B$204,$B114,$E$5:$E$204,$E114,$C$5:$C$204,"&lt;"&amp;$D114,$D$5:$D$204,"&gt;"&amp;$C114,$I$5:$I$204,'Parâmetros'!$D$6)+SUMIFS($H$5:$H$204,$B$5:$B$204,$B114,$E$5:$E$204,$E114,$C$5:$C$204,"&lt;"&amp;$D114,$D$5:$D$204,"&gt;"&amp;$C114,$I$5:$I$204,'Parâmetros'!$D$7),"")))</f>
        <v/>
      </c>
      <c r="M114" s="22">
        <f>IF(COUNTA($A114:$E114,$G114:$I114)=0,"",IFERROR(IF(OR($A114="",$B114="",$C114="",$D114="",$E114="",$G114="",$H114="",$I114=""),"Conferir preenchimento",IF(OR($B114&lt;TODAY()-'Parâmetros'!$B$10,$B114&gt;TODAY()+'Parâmetros'!$B$7),"Conferir data",IF(OR($C114&lt;'Parâmetros'!$B$5,$D114&gt;'Parâmetros'!$B$6,$D114&lt;=$C114,($D114-$C114)*1440&lt;'Parâmetros'!$B$9),"Conferir horários",IF(AND($I114&lt;&gt;'Parâmetros'!$D$5,$I114&lt;&gt;'Parâmetros'!$D$6,$I114&lt;&gt;'Parâmetros'!$D$7,$I114&lt;&gt;'Parâmetros'!$D$8),"Conferir status",IF($I114='Parâmetros'!$D$8,"Cancelada",IF($F114="Código não cadastrado","Conferir equipamento",IF($K114&lt;&gt;'Parâmetros'!$F$5,"Conferir equipamento",IF(OR($H114&lt;=0,$H114&gt;'Parâmetros'!$B$8),"Conferir quantidade",IF($L114&gt;$J114,"Conflito de capacidade","Sem conflito"))))))))),"Conferir dados"))</f>
        <v/>
      </c>
      <c r="N114" s="12" t="n"/>
    </row>
    <row r="115" ht="21" customHeight="1">
      <c r="A115" s="12" t="n"/>
      <c r="B115" s="25" t="n"/>
      <c r="C115" s="26" t="n"/>
      <c r="D115" s="26" t="n"/>
      <c r="E115" s="12" t="n"/>
      <c r="F115" s="19">
        <f>IF($E115="","",IFERROR(VLOOKUP($E115,Equipamentos!$A$5:$E$104,2,FALSE),"Código não cadastrado"))</f>
        <v/>
      </c>
      <c r="G115" s="12" t="n"/>
      <c r="H115" s="13" t="n"/>
      <c r="I115" s="14" t="n"/>
      <c r="J115" s="15">
        <f>IF($E115="","",IFERROR(VLOOKUP($E115,Equipamentos!$A$5:$E$104,4,FALSE),""))</f>
        <v/>
      </c>
      <c r="K115" s="20">
        <f>IF($E115="","",IFERROR(VLOOKUP($E115,Equipamentos!$A$5:$E$104,5,FALSE),""))</f>
        <v/>
      </c>
      <c r="L115" s="15">
        <f>IF(OR($B115="",$C115="",$D115="",$E115="",$H115="",$I115=""),"",IF($I115='Parâmetros'!$D$8,"",IFERROR(SUMIFS($H$5:$H$204,$B$5:$B$204,$B115,$E$5:$E$204,$E115,$C$5:$C$204,"&lt;"&amp;$D115,$D$5:$D$204,"&gt;"&amp;$C115,$I$5:$I$204,'Parâmetros'!$D$5)+SUMIFS($H$5:$H$204,$B$5:$B$204,$B115,$E$5:$E$204,$E115,$C$5:$C$204,"&lt;"&amp;$D115,$D$5:$D$204,"&gt;"&amp;$C115,$I$5:$I$204,'Parâmetros'!$D$6)+SUMIFS($H$5:$H$204,$B$5:$B$204,$B115,$E$5:$E$204,$E115,$C$5:$C$204,"&lt;"&amp;$D115,$D$5:$D$204,"&gt;"&amp;$C115,$I$5:$I$204,'Parâmetros'!$D$7),"")))</f>
        <v/>
      </c>
      <c r="M115" s="20">
        <f>IF(COUNTA($A115:$E115,$G115:$I115)=0,"",IFERROR(IF(OR($A115="",$B115="",$C115="",$D115="",$E115="",$G115="",$H115="",$I115=""),"Conferir preenchimento",IF(OR($B115&lt;TODAY()-'Parâmetros'!$B$10,$B115&gt;TODAY()+'Parâmetros'!$B$7),"Conferir data",IF(OR($C115&lt;'Parâmetros'!$B$5,$D115&gt;'Parâmetros'!$B$6,$D115&lt;=$C115,($D115-$C115)*1440&lt;'Parâmetros'!$B$9),"Conferir horários",IF(AND($I115&lt;&gt;'Parâmetros'!$D$5,$I115&lt;&gt;'Parâmetros'!$D$6,$I115&lt;&gt;'Parâmetros'!$D$7,$I115&lt;&gt;'Parâmetros'!$D$8),"Conferir status",IF($I115='Parâmetros'!$D$8,"Cancelada",IF($F115="Código não cadastrado","Conferir equipamento",IF($K115&lt;&gt;'Parâmetros'!$F$5,"Conferir equipamento",IF(OR($H115&lt;=0,$H115&gt;'Parâmetros'!$B$8),"Conferir quantidade",IF($L115&gt;$J115,"Conflito de capacidade","Sem conflito"))))))))),"Conferir dados"))</f>
        <v/>
      </c>
      <c r="N115" s="12" t="n"/>
    </row>
    <row r="116" ht="21" customHeight="1">
      <c r="A116" s="12" t="n"/>
      <c r="B116" s="25" t="n"/>
      <c r="C116" s="26" t="n"/>
      <c r="D116" s="26" t="n"/>
      <c r="E116" s="12" t="n"/>
      <c r="F116" s="21">
        <f>IF($E116="","",IFERROR(VLOOKUP($E116,Equipamentos!$A$5:$E$104,2,FALSE),"Código não cadastrado"))</f>
        <v/>
      </c>
      <c r="G116" s="12" t="n"/>
      <c r="H116" s="13" t="n"/>
      <c r="I116" s="14" t="n"/>
      <c r="J116" s="16">
        <f>IF($E116="","",IFERROR(VLOOKUP($E116,Equipamentos!$A$5:$E$104,4,FALSE),""))</f>
        <v/>
      </c>
      <c r="K116" s="22">
        <f>IF($E116="","",IFERROR(VLOOKUP($E116,Equipamentos!$A$5:$E$104,5,FALSE),""))</f>
        <v/>
      </c>
      <c r="L116" s="16">
        <f>IF(OR($B116="",$C116="",$D116="",$E116="",$H116="",$I116=""),"",IF($I116='Parâmetros'!$D$8,"",IFERROR(SUMIFS($H$5:$H$204,$B$5:$B$204,$B116,$E$5:$E$204,$E116,$C$5:$C$204,"&lt;"&amp;$D116,$D$5:$D$204,"&gt;"&amp;$C116,$I$5:$I$204,'Parâmetros'!$D$5)+SUMIFS($H$5:$H$204,$B$5:$B$204,$B116,$E$5:$E$204,$E116,$C$5:$C$204,"&lt;"&amp;$D116,$D$5:$D$204,"&gt;"&amp;$C116,$I$5:$I$204,'Parâmetros'!$D$6)+SUMIFS($H$5:$H$204,$B$5:$B$204,$B116,$E$5:$E$204,$E116,$C$5:$C$204,"&lt;"&amp;$D116,$D$5:$D$204,"&gt;"&amp;$C116,$I$5:$I$204,'Parâmetros'!$D$7),"")))</f>
        <v/>
      </c>
      <c r="M116" s="22">
        <f>IF(COUNTA($A116:$E116,$G116:$I116)=0,"",IFERROR(IF(OR($A116="",$B116="",$C116="",$D116="",$E116="",$G116="",$H116="",$I116=""),"Conferir preenchimento",IF(OR($B116&lt;TODAY()-'Parâmetros'!$B$10,$B116&gt;TODAY()+'Parâmetros'!$B$7),"Conferir data",IF(OR($C116&lt;'Parâmetros'!$B$5,$D116&gt;'Parâmetros'!$B$6,$D116&lt;=$C116,($D116-$C116)*1440&lt;'Parâmetros'!$B$9),"Conferir horários",IF(AND($I116&lt;&gt;'Parâmetros'!$D$5,$I116&lt;&gt;'Parâmetros'!$D$6,$I116&lt;&gt;'Parâmetros'!$D$7,$I116&lt;&gt;'Parâmetros'!$D$8),"Conferir status",IF($I116='Parâmetros'!$D$8,"Cancelada",IF($F116="Código não cadastrado","Conferir equipamento",IF($K116&lt;&gt;'Parâmetros'!$F$5,"Conferir equipamento",IF(OR($H116&lt;=0,$H116&gt;'Parâmetros'!$B$8),"Conferir quantidade",IF($L116&gt;$J116,"Conflito de capacidade","Sem conflito"))))))))),"Conferir dados"))</f>
        <v/>
      </c>
      <c r="N116" s="12" t="n"/>
    </row>
    <row r="117" ht="21" customHeight="1">
      <c r="A117" s="12" t="n"/>
      <c r="B117" s="25" t="n"/>
      <c r="C117" s="26" t="n"/>
      <c r="D117" s="26" t="n"/>
      <c r="E117" s="12" t="n"/>
      <c r="F117" s="19">
        <f>IF($E117="","",IFERROR(VLOOKUP($E117,Equipamentos!$A$5:$E$104,2,FALSE),"Código não cadastrado"))</f>
        <v/>
      </c>
      <c r="G117" s="12" t="n"/>
      <c r="H117" s="13" t="n"/>
      <c r="I117" s="14" t="n"/>
      <c r="J117" s="15">
        <f>IF($E117="","",IFERROR(VLOOKUP($E117,Equipamentos!$A$5:$E$104,4,FALSE),""))</f>
        <v/>
      </c>
      <c r="K117" s="20">
        <f>IF($E117="","",IFERROR(VLOOKUP($E117,Equipamentos!$A$5:$E$104,5,FALSE),""))</f>
        <v/>
      </c>
      <c r="L117" s="15">
        <f>IF(OR($B117="",$C117="",$D117="",$E117="",$H117="",$I117=""),"",IF($I117='Parâmetros'!$D$8,"",IFERROR(SUMIFS($H$5:$H$204,$B$5:$B$204,$B117,$E$5:$E$204,$E117,$C$5:$C$204,"&lt;"&amp;$D117,$D$5:$D$204,"&gt;"&amp;$C117,$I$5:$I$204,'Parâmetros'!$D$5)+SUMIFS($H$5:$H$204,$B$5:$B$204,$B117,$E$5:$E$204,$E117,$C$5:$C$204,"&lt;"&amp;$D117,$D$5:$D$204,"&gt;"&amp;$C117,$I$5:$I$204,'Parâmetros'!$D$6)+SUMIFS($H$5:$H$204,$B$5:$B$204,$B117,$E$5:$E$204,$E117,$C$5:$C$204,"&lt;"&amp;$D117,$D$5:$D$204,"&gt;"&amp;$C117,$I$5:$I$204,'Parâmetros'!$D$7),"")))</f>
        <v/>
      </c>
      <c r="M117" s="20">
        <f>IF(COUNTA($A117:$E117,$G117:$I117)=0,"",IFERROR(IF(OR($A117="",$B117="",$C117="",$D117="",$E117="",$G117="",$H117="",$I117=""),"Conferir preenchimento",IF(OR($B117&lt;TODAY()-'Parâmetros'!$B$10,$B117&gt;TODAY()+'Parâmetros'!$B$7),"Conferir data",IF(OR($C117&lt;'Parâmetros'!$B$5,$D117&gt;'Parâmetros'!$B$6,$D117&lt;=$C117,($D117-$C117)*1440&lt;'Parâmetros'!$B$9),"Conferir horários",IF(AND($I117&lt;&gt;'Parâmetros'!$D$5,$I117&lt;&gt;'Parâmetros'!$D$6,$I117&lt;&gt;'Parâmetros'!$D$7,$I117&lt;&gt;'Parâmetros'!$D$8),"Conferir status",IF($I117='Parâmetros'!$D$8,"Cancelada",IF($F117="Código não cadastrado","Conferir equipamento",IF($K117&lt;&gt;'Parâmetros'!$F$5,"Conferir equipamento",IF(OR($H117&lt;=0,$H117&gt;'Parâmetros'!$B$8),"Conferir quantidade",IF($L117&gt;$J117,"Conflito de capacidade","Sem conflito"))))))))),"Conferir dados"))</f>
        <v/>
      </c>
      <c r="N117" s="12" t="n"/>
    </row>
    <row r="118" ht="21" customHeight="1">
      <c r="A118" s="12" t="n"/>
      <c r="B118" s="25" t="n"/>
      <c r="C118" s="26" t="n"/>
      <c r="D118" s="26" t="n"/>
      <c r="E118" s="12" t="n"/>
      <c r="F118" s="21">
        <f>IF($E118="","",IFERROR(VLOOKUP($E118,Equipamentos!$A$5:$E$104,2,FALSE),"Código não cadastrado"))</f>
        <v/>
      </c>
      <c r="G118" s="12" t="n"/>
      <c r="H118" s="13" t="n"/>
      <c r="I118" s="14" t="n"/>
      <c r="J118" s="16">
        <f>IF($E118="","",IFERROR(VLOOKUP($E118,Equipamentos!$A$5:$E$104,4,FALSE),""))</f>
        <v/>
      </c>
      <c r="K118" s="22">
        <f>IF($E118="","",IFERROR(VLOOKUP($E118,Equipamentos!$A$5:$E$104,5,FALSE),""))</f>
        <v/>
      </c>
      <c r="L118" s="16">
        <f>IF(OR($B118="",$C118="",$D118="",$E118="",$H118="",$I118=""),"",IF($I118='Parâmetros'!$D$8,"",IFERROR(SUMIFS($H$5:$H$204,$B$5:$B$204,$B118,$E$5:$E$204,$E118,$C$5:$C$204,"&lt;"&amp;$D118,$D$5:$D$204,"&gt;"&amp;$C118,$I$5:$I$204,'Parâmetros'!$D$5)+SUMIFS($H$5:$H$204,$B$5:$B$204,$B118,$E$5:$E$204,$E118,$C$5:$C$204,"&lt;"&amp;$D118,$D$5:$D$204,"&gt;"&amp;$C118,$I$5:$I$204,'Parâmetros'!$D$6)+SUMIFS($H$5:$H$204,$B$5:$B$204,$B118,$E$5:$E$204,$E118,$C$5:$C$204,"&lt;"&amp;$D118,$D$5:$D$204,"&gt;"&amp;$C118,$I$5:$I$204,'Parâmetros'!$D$7),"")))</f>
        <v/>
      </c>
      <c r="M118" s="22">
        <f>IF(COUNTA($A118:$E118,$G118:$I118)=0,"",IFERROR(IF(OR($A118="",$B118="",$C118="",$D118="",$E118="",$G118="",$H118="",$I118=""),"Conferir preenchimento",IF(OR($B118&lt;TODAY()-'Parâmetros'!$B$10,$B118&gt;TODAY()+'Parâmetros'!$B$7),"Conferir data",IF(OR($C118&lt;'Parâmetros'!$B$5,$D118&gt;'Parâmetros'!$B$6,$D118&lt;=$C118,($D118-$C118)*1440&lt;'Parâmetros'!$B$9),"Conferir horários",IF(AND($I118&lt;&gt;'Parâmetros'!$D$5,$I118&lt;&gt;'Parâmetros'!$D$6,$I118&lt;&gt;'Parâmetros'!$D$7,$I118&lt;&gt;'Parâmetros'!$D$8),"Conferir status",IF($I118='Parâmetros'!$D$8,"Cancelada",IF($F118="Código não cadastrado","Conferir equipamento",IF($K118&lt;&gt;'Parâmetros'!$F$5,"Conferir equipamento",IF(OR($H118&lt;=0,$H118&gt;'Parâmetros'!$B$8),"Conferir quantidade",IF($L118&gt;$J118,"Conflito de capacidade","Sem conflito"))))))))),"Conferir dados"))</f>
        <v/>
      </c>
      <c r="N118" s="12" t="n"/>
    </row>
    <row r="119" ht="21" customHeight="1">
      <c r="A119" s="12" t="n"/>
      <c r="B119" s="25" t="n"/>
      <c r="C119" s="26" t="n"/>
      <c r="D119" s="26" t="n"/>
      <c r="E119" s="12" t="n"/>
      <c r="F119" s="19">
        <f>IF($E119="","",IFERROR(VLOOKUP($E119,Equipamentos!$A$5:$E$104,2,FALSE),"Código não cadastrado"))</f>
        <v/>
      </c>
      <c r="G119" s="12" t="n"/>
      <c r="H119" s="13" t="n"/>
      <c r="I119" s="14" t="n"/>
      <c r="J119" s="15">
        <f>IF($E119="","",IFERROR(VLOOKUP($E119,Equipamentos!$A$5:$E$104,4,FALSE),""))</f>
        <v/>
      </c>
      <c r="K119" s="20">
        <f>IF($E119="","",IFERROR(VLOOKUP($E119,Equipamentos!$A$5:$E$104,5,FALSE),""))</f>
        <v/>
      </c>
      <c r="L119" s="15">
        <f>IF(OR($B119="",$C119="",$D119="",$E119="",$H119="",$I119=""),"",IF($I119='Parâmetros'!$D$8,"",IFERROR(SUMIFS($H$5:$H$204,$B$5:$B$204,$B119,$E$5:$E$204,$E119,$C$5:$C$204,"&lt;"&amp;$D119,$D$5:$D$204,"&gt;"&amp;$C119,$I$5:$I$204,'Parâmetros'!$D$5)+SUMIFS($H$5:$H$204,$B$5:$B$204,$B119,$E$5:$E$204,$E119,$C$5:$C$204,"&lt;"&amp;$D119,$D$5:$D$204,"&gt;"&amp;$C119,$I$5:$I$204,'Parâmetros'!$D$6)+SUMIFS($H$5:$H$204,$B$5:$B$204,$B119,$E$5:$E$204,$E119,$C$5:$C$204,"&lt;"&amp;$D119,$D$5:$D$204,"&gt;"&amp;$C119,$I$5:$I$204,'Parâmetros'!$D$7),"")))</f>
        <v/>
      </c>
      <c r="M119" s="20">
        <f>IF(COUNTA($A119:$E119,$G119:$I119)=0,"",IFERROR(IF(OR($A119="",$B119="",$C119="",$D119="",$E119="",$G119="",$H119="",$I119=""),"Conferir preenchimento",IF(OR($B119&lt;TODAY()-'Parâmetros'!$B$10,$B119&gt;TODAY()+'Parâmetros'!$B$7),"Conferir data",IF(OR($C119&lt;'Parâmetros'!$B$5,$D119&gt;'Parâmetros'!$B$6,$D119&lt;=$C119,($D119-$C119)*1440&lt;'Parâmetros'!$B$9),"Conferir horários",IF(AND($I119&lt;&gt;'Parâmetros'!$D$5,$I119&lt;&gt;'Parâmetros'!$D$6,$I119&lt;&gt;'Parâmetros'!$D$7,$I119&lt;&gt;'Parâmetros'!$D$8),"Conferir status",IF($I119='Parâmetros'!$D$8,"Cancelada",IF($F119="Código não cadastrado","Conferir equipamento",IF($K119&lt;&gt;'Parâmetros'!$F$5,"Conferir equipamento",IF(OR($H119&lt;=0,$H119&gt;'Parâmetros'!$B$8),"Conferir quantidade",IF($L119&gt;$J119,"Conflito de capacidade","Sem conflito"))))))))),"Conferir dados"))</f>
        <v/>
      </c>
      <c r="N119" s="12" t="n"/>
    </row>
    <row r="120" ht="21" customHeight="1">
      <c r="A120" s="12" t="n"/>
      <c r="B120" s="25" t="n"/>
      <c r="C120" s="26" t="n"/>
      <c r="D120" s="26" t="n"/>
      <c r="E120" s="12" t="n"/>
      <c r="F120" s="21">
        <f>IF($E120="","",IFERROR(VLOOKUP($E120,Equipamentos!$A$5:$E$104,2,FALSE),"Código não cadastrado"))</f>
        <v/>
      </c>
      <c r="G120" s="12" t="n"/>
      <c r="H120" s="13" t="n"/>
      <c r="I120" s="14" t="n"/>
      <c r="J120" s="16">
        <f>IF($E120="","",IFERROR(VLOOKUP($E120,Equipamentos!$A$5:$E$104,4,FALSE),""))</f>
        <v/>
      </c>
      <c r="K120" s="22">
        <f>IF($E120="","",IFERROR(VLOOKUP($E120,Equipamentos!$A$5:$E$104,5,FALSE),""))</f>
        <v/>
      </c>
      <c r="L120" s="16">
        <f>IF(OR($B120="",$C120="",$D120="",$E120="",$H120="",$I120=""),"",IF($I120='Parâmetros'!$D$8,"",IFERROR(SUMIFS($H$5:$H$204,$B$5:$B$204,$B120,$E$5:$E$204,$E120,$C$5:$C$204,"&lt;"&amp;$D120,$D$5:$D$204,"&gt;"&amp;$C120,$I$5:$I$204,'Parâmetros'!$D$5)+SUMIFS($H$5:$H$204,$B$5:$B$204,$B120,$E$5:$E$204,$E120,$C$5:$C$204,"&lt;"&amp;$D120,$D$5:$D$204,"&gt;"&amp;$C120,$I$5:$I$204,'Parâmetros'!$D$6)+SUMIFS($H$5:$H$204,$B$5:$B$204,$B120,$E$5:$E$204,$E120,$C$5:$C$204,"&lt;"&amp;$D120,$D$5:$D$204,"&gt;"&amp;$C120,$I$5:$I$204,'Parâmetros'!$D$7),"")))</f>
        <v/>
      </c>
      <c r="M120" s="22">
        <f>IF(COUNTA($A120:$E120,$G120:$I120)=0,"",IFERROR(IF(OR($A120="",$B120="",$C120="",$D120="",$E120="",$G120="",$H120="",$I120=""),"Conferir preenchimento",IF(OR($B120&lt;TODAY()-'Parâmetros'!$B$10,$B120&gt;TODAY()+'Parâmetros'!$B$7),"Conferir data",IF(OR($C120&lt;'Parâmetros'!$B$5,$D120&gt;'Parâmetros'!$B$6,$D120&lt;=$C120,($D120-$C120)*1440&lt;'Parâmetros'!$B$9),"Conferir horários",IF(AND($I120&lt;&gt;'Parâmetros'!$D$5,$I120&lt;&gt;'Parâmetros'!$D$6,$I120&lt;&gt;'Parâmetros'!$D$7,$I120&lt;&gt;'Parâmetros'!$D$8),"Conferir status",IF($I120='Parâmetros'!$D$8,"Cancelada",IF($F120="Código não cadastrado","Conferir equipamento",IF($K120&lt;&gt;'Parâmetros'!$F$5,"Conferir equipamento",IF(OR($H120&lt;=0,$H120&gt;'Parâmetros'!$B$8),"Conferir quantidade",IF($L120&gt;$J120,"Conflito de capacidade","Sem conflito"))))))))),"Conferir dados"))</f>
        <v/>
      </c>
      <c r="N120" s="12" t="n"/>
    </row>
    <row r="121" ht="21" customHeight="1">
      <c r="A121" s="12" t="n"/>
      <c r="B121" s="25" t="n"/>
      <c r="C121" s="26" t="n"/>
      <c r="D121" s="26" t="n"/>
      <c r="E121" s="12" t="n"/>
      <c r="F121" s="19">
        <f>IF($E121="","",IFERROR(VLOOKUP($E121,Equipamentos!$A$5:$E$104,2,FALSE),"Código não cadastrado"))</f>
        <v/>
      </c>
      <c r="G121" s="12" t="n"/>
      <c r="H121" s="13" t="n"/>
      <c r="I121" s="14" t="n"/>
      <c r="J121" s="15">
        <f>IF($E121="","",IFERROR(VLOOKUP($E121,Equipamentos!$A$5:$E$104,4,FALSE),""))</f>
        <v/>
      </c>
      <c r="K121" s="20">
        <f>IF($E121="","",IFERROR(VLOOKUP($E121,Equipamentos!$A$5:$E$104,5,FALSE),""))</f>
        <v/>
      </c>
      <c r="L121" s="15">
        <f>IF(OR($B121="",$C121="",$D121="",$E121="",$H121="",$I121=""),"",IF($I121='Parâmetros'!$D$8,"",IFERROR(SUMIFS($H$5:$H$204,$B$5:$B$204,$B121,$E$5:$E$204,$E121,$C$5:$C$204,"&lt;"&amp;$D121,$D$5:$D$204,"&gt;"&amp;$C121,$I$5:$I$204,'Parâmetros'!$D$5)+SUMIFS($H$5:$H$204,$B$5:$B$204,$B121,$E$5:$E$204,$E121,$C$5:$C$204,"&lt;"&amp;$D121,$D$5:$D$204,"&gt;"&amp;$C121,$I$5:$I$204,'Parâmetros'!$D$6)+SUMIFS($H$5:$H$204,$B$5:$B$204,$B121,$E$5:$E$204,$E121,$C$5:$C$204,"&lt;"&amp;$D121,$D$5:$D$204,"&gt;"&amp;$C121,$I$5:$I$204,'Parâmetros'!$D$7),"")))</f>
        <v/>
      </c>
      <c r="M121" s="20">
        <f>IF(COUNTA($A121:$E121,$G121:$I121)=0,"",IFERROR(IF(OR($A121="",$B121="",$C121="",$D121="",$E121="",$G121="",$H121="",$I121=""),"Conferir preenchimento",IF(OR($B121&lt;TODAY()-'Parâmetros'!$B$10,$B121&gt;TODAY()+'Parâmetros'!$B$7),"Conferir data",IF(OR($C121&lt;'Parâmetros'!$B$5,$D121&gt;'Parâmetros'!$B$6,$D121&lt;=$C121,($D121-$C121)*1440&lt;'Parâmetros'!$B$9),"Conferir horários",IF(AND($I121&lt;&gt;'Parâmetros'!$D$5,$I121&lt;&gt;'Parâmetros'!$D$6,$I121&lt;&gt;'Parâmetros'!$D$7,$I121&lt;&gt;'Parâmetros'!$D$8),"Conferir status",IF($I121='Parâmetros'!$D$8,"Cancelada",IF($F121="Código não cadastrado","Conferir equipamento",IF($K121&lt;&gt;'Parâmetros'!$F$5,"Conferir equipamento",IF(OR($H121&lt;=0,$H121&gt;'Parâmetros'!$B$8),"Conferir quantidade",IF($L121&gt;$J121,"Conflito de capacidade","Sem conflito"))))))))),"Conferir dados"))</f>
        <v/>
      </c>
      <c r="N121" s="12" t="n"/>
    </row>
    <row r="122" ht="21" customHeight="1">
      <c r="A122" s="12" t="n"/>
      <c r="B122" s="25" t="n"/>
      <c r="C122" s="26" t="n"/>
      <c r="D122" s="26" t="n"/>
      <c r="E122" s="12" t="n"/>
      <c r="F122" s="21">
        <f>IF($E122="","",IFERROR(VLOOKUP($E122,Equipamentos!$A$5:$E$104,2,FALSE),"Código não cadastrado"))</f>
        <v/>
      </c>
      <c r="G122" s="12" t="n"/>
      <c r="H122" s="13" t="n"/>
      <c r="I122" s="14" t="n"/>
      <c r="J122" s="16">
        <f>IF($E122="","",IFERROR(VLOOKUP($E122,Equipamentos!$A$5:$E$104,4,FALSE),""))</f>
        <v/>
      </c>
      <c r="K122" s="22">
        <f>IF($E122="","",IFERROR(VLOOKUP($E122,Equipamentos!$A$5:$E$104,5,FALSE),""))</f>
        <v/>
      </c>
      <c r="L122" s="16">
        <f>IF(OR($B122="",$C122="",$D122="",$E122="",$H122="",$I122=""),"",IF($I122='Parâmetros'!$D$8,"",IFERROR(SUMIFS($H$5:$H$204,$B$5:$B$204,$B122,$E$5:$E$204,$E122,$C$5:$C$204,"&lt;"&amp;$D122,$D$5:$D$204,"&gt;"&amp;$C122,$I$5:$I$204,'Parâmetros'!$D$5)+SUMIFS($H$5:$H$204,$B$5:$B$204,$B122,$E$5:$E$204,$E122,$C$5:$C$204,"&lt;"&amp;$D122,$D$5:$D$204,"&gt;"&amp;$C122,$I$5:$I$204,'Parâmetros'!$D$6)+SUMIFS($H$5:$H$204,$B$5:$B$204,$B122,$E$5:$E$204,$E122,$C$5:$C$204,"&lt;"&amp;$D122,$D$5:$D$204,"&gt;"&amp;$C122,$I$5:$I$204,'Parâmetros'!$D$7),"")))</f>
        <v/>
      </c>
      <c r="M122" s="22">
        <f>IF(COUNTA($A122:$E122,$G122:$I122)=0,"",IFERROR(IF(OR($A122="",$B122="",$C122="",$D122="",$E122="",$G122="",$H122="",$I122=""),"Conferir preenchimento",IF(OR($B122&lt;TODAY()-'Parâmetros'!$B$10,$B122&gt;TODAY()+'Parâmetros'!$B$7),"Conferir data",IF(OR($C122&lt;'Parâmetros'!$B$5,$D122&gt;'Parâmetros'!$B$6,$D122&lt;=$C122,($D122-$C122)*1440&lt;'Parâmetros'!$B$9),"Conferir horários",IF(AND($I122&lt;&gt;'Parâmetros'!$D$5,$I122&lt;&gt;'Parâmetros'!$D$6,$I122&lt;&gt;'Parâmetros'!$D$7,$I122&lt;&gt;'Parâmetros'!$D$8),"Conferir status",IF($I122='Parâmetros'!$D$8,"Cancelada",IF($F122="Código não cadastrado","Conferir equipamento",IF($K122&lt;&gt;'Parâmetros'!$F$5,"Conferir equipamento",IF(OR($H122&lt;=0,$H122&gt;'Parâmetros'!$B$8),"Conferir quantidade",IF($L122&gt;$J122,"Conflito de capacidade","Sem conflito"))))))))),"Conferir dados"))</f>
        <v/>
      </c>
      <c r="N122" s="12" t="n"/>
    </row>
    <row r="123" ht="21" customHeight="1">
      <c r="A123" s="12" t="n"/>
      <c r="B123" s="25" t="n"/>
      <c r="C123" s="26" t="n"/>
      <c r="D123" s="26" t="n"/>
      <c r="E123" s="12" t="n"/>
      <c r="F123" s="19">
        <f>IF($E123="","",IFERROR(VLOOKUP($E123,Equipamentos!$A$5:$E$104,2,FALSE),"Código não cadastrado"))</f>
        <v/>
      </c>
      <c r="G123" s="12" t="n"/>
      <c r="H123" s="13" t="n"/>
      <c r="I123" s="14" t="n"/>
      <c r="J123" s="15">
        <f>IF($E123="","",IFERROR(VLOOKUP($E123,Equipamentos!$A$5:$E$104,4,FALSE),""))</f>
        <v/>
      </c>
      <c r="K123" s="20">
        <f>IF($E123="","",IFERROR(VLOOKUP($E123,Equipamentos!$A$5:$E$104,5,FALSE),""))</f>
        <v/>
      </c>
      <c r="L123" s="15">
        <f>IF(OR($B123="",$C123="",$D123="",$E123="",$H123="",$I123=""),"",IF($I123='Parâmetros'!$D$8,"",IFERROR(SUMIFS($H$5:$H$204,$B$5:$B$204,$B123,$E$5:$E$204,$E123,$C$5:$C$204,"&lt;"&amp;$D123,$D$5:$D$204,"&gt;"&amp;$C123,$I$5:$I$204,'Parâmetros'!$D$5)+SUMIFS($H$5:$H$204,$B$5:$B$204,$B123,$E$5:$E$204,$E123,$C$5:$C$204,"&lt;"&amp;$D123,$D$5:$D$204,"&gt;"&amp;$C123,$I$5:$I$204,'Parâmetros'!$D$6)+SUMIFS($H$5:$H$204,$B$5:$B$204,$B123,$E$5:$E$204,$E123,$C$5:$C$204,"&lt;"&amp;$D123,$D$5:$D$204,"&gt;"&amp;$C123,$I$5:$I$204,'Parâmetros'!$D$7),"")))</f>
        <v/>
      </c>
      <c r="M123" s="20">
        <f>IF(COUNTA($A123:$E123,$G123:$I123)=0,"",IFERROR(IF(OR($A123="",$B123="",$C123="",$D123="",$E123="",$G123="",$H123="",$I123=""),"Conferir preenchimento",IF(OR($B123&lt;TODAY()-'Parâmetros'!$B$10,$B123&gt;TODAY()+'Parâmetros'!$B$7),"Conferir data",IF(OR($C123&lt;'Parâmetros'!$B$5,$D123&gt;'Parâmetros'!$B$6,$D123&lt;=$C123,($D123-$C123)*1440&lt;'Parâmetros'!$B$9),"Conferir horários",IF(AND($I123&lt;&gt;'Parâmetros'!$D$5,$I123&lt;&gt;'Parâmetros'!$D$6,$I123&lt;&gt;'Parâmetros'!$D$7,$I123&lt;&gt;'Parâmetros'!$D$8),"Conferir status",IF($I123='Parâmetros'!$D$8,"Cancelada",IF($F123="Código não cadastrado","Conferir equipamento",IF($K123&lt;&gt;'Parâmetros'!$F$5,"Conferir equipamento",IF(OR($H123&lt;=0,$H123&gt;'Parâmetros'!$B$8),"Conferir quantidade",IF($L123&gt;$J123,"Conflito de capacidade","Sem conflito"))))))))),"Conferir dados"))</f>
        <v/>
      </c>
      <c r="N123" s="12" t="n"/>
    </row>
    <row r="124" ht="21" customHeight="1">
      <c r="A124" s="12" t="n"/>
      <c r="B124" s="25" t="n"/>
      <c r="C124" s="26" t="n"/>
      <c r="D124" s="26" t="n"/>
      <c r="E124" s="12" t="n"/>
      <c r="F124" s="21">
        <f>IF($E124="","",IFERROR(VLOOKUP($E124,Equipamentos!$A$5:$E$104,2,FALSE),"Código não cadastrado"))</f>
        <v/>
      </c>
      <c r="G124" s="12" t="n"/>
      <c r="H124" s="13" t="n"/>
      <c r="I124" s="14" t="n"/>
      <c r="J124" s="16">
        <f>IF($E124="","",IFERROR(VLOOKUP($E124,Equipamentos!$A$5:$E$104,4,FALSE),""))</f>
        <v/>
      </c>
      <c r="K124" s="22">
        <f>IF($E124="","",IFERROR(VLOOKUP($E124,Equipamentos!$A$5:$E$104,5,FALSE),""))</f>
        <v/>
      </c>
      <c r="L124" s="16">
        <f>IF(OR($B124="",$C124="",$D124="",$E124="",$H124="",$I124=""),"",IF($I124='Parâmetros'!$D$8,"",IFERROR(SUMIFS($H$5:$H$204,$B$5:$B$204,$B124,$E$5:$E$204,$E124,$C$5:$C$204,"&lt;"&amp;$D124,$D$5:$D$204,"&gt;"&amp;$C124,$I$5:$I$204,'Parâmetros'!$D$5)+SUMIFS($H$5:$H$204,$B$5:$B$204,$B124,$E$5:$E$204,$E124,$C$5:$C$204,"&lt;"&amp;$D124,$D$5:$D$204,"&gt;"&amp;$C124,$I$5:$I$204,'Parâmetros'!$D$6)+SUMIFS($H$5:$H$204,$B$5:$B$204,$B124,$E$5:$E$204,$E124,$C$5:$C$204,"&lt;"&amp;$D124,$D$5:$D$204,"&gt;"&amp;$C124,$I$5:$I$204,'Parâmetros'!$D$7),"")))</f>
        <v/>
      </c>
      <c r="M124" s="22">
        <f>IF(COUNTA($A124:$E124,$G124:$I124)=0,"",IFERROR(IF(OR($A124="",$B124="",$C124="",$D124="",$E124="",$G124="",$H124="",$I124=""),"Conferir preenchimento",IF(OR($B124&lt;TODAY()-'Parâmetros'!$B$10,$B124&gt;TODAY()+'Parâmetros'!$B$7),"Conferir data",IF(OR($C124&lt;'Parâmetros'!$B$5,$D124&gt;'Parâmetros'!$B$6,$D124&lt;=$C124,($D124-$C124)*1440&lt;'Parâmetros'!$B$9),"Conferir horários",IF(AND($I124&lt;&gt;'Parâmetros'!$D$5,$I124&lt;&gt;'Parâmetros'!$D$6,$I124&lt;&gt;'Parâmetros'!$D$7,$I124&lt;&gt;'Parâmetros'!$D$8),"Conferir status",IF($I124='Parâmetros'!$D$8,"Cancelada",IF($F124="Código não cadastrado","Conferir equipamento",IF($K124&lt;&gt;'Parâmetros'!$F$5,"Conferir equipamento",IF(OR($H124&lt;=0,$H124&gt;'Parâmetros'!$B$8),"Conferir quantidade",IF($L124&gt;$J124,"Conflito de capacidade","Sem conflito"))))))))),"Conferir dados"))</f>
        <v/>
      </c>
      <c r="N124" s="12" t="n"/>
    </row>
    <row r="125" ht="21" customHeight="1">
      <c r="A125" s="12" t="n"/>
      <c r="B125" s="25" t="n"/>
      <c r="C125" s="26" t="n"/>
      <c r="D125" s="26" t="n"/>
      <c r="E125" s="12" t="n"/>
      <c r="F125" s="19">
        <f>IF($E125="","",IFERROR(VLOOKUP($E125,Equipamentos!$A$5:$E$104,2,FALSE),"Código não cadastrado"))</f>
        <v/>
      </c>
      <c r="G125" s="12" t="n"/>
      <c r="H125" s="13" t="n"/>
      <c r="I125" s="14" t="n"/>
      <c r="J125" s="15">
        <f>IF($E125="","",IFERROR(VLOOKUP($E125,Equipamentos!$A$5:$E$104,4,FALSE),""))</f>
        <v/>
      </c>
      <c r="K125" s="20">
        <f>IF($E125="","",IFERROR(VLOOKUP($E125,Equipamentos!$A$5:$E$104,5,FALSE),""))</f>
        <v/>
      </c>
      <c r="L125" s="15">
        <f>IF(OR($B125="",$C125="",$D125="",$E125="",$H125="",$I125=""),"",IF($I125='Parâmetros'!$D$8,"",IFERROR(SUMIFS($H$5:$H$204,$B$5:$B$204,$B125,$E$5:$E$204,$E125,$C$5:$C$204,"&lt;"&amp;$D125,$D$5:$D$204,"&gt;"&amp;$C125,$I$5:$I$204,'Parâmetros'!$D$5)+SUMIFS($H$5:$H$204,$B$5:$B$204,$B125,$E$5:$E$204,$E125,$C$5:$C$204,"&lt;"&amp;$D125,$D$5:$D$204,"&gt;"&amp;$C125,$I$5:$I$204,'Parâmetros'!$D$6)+SUMIFS($H$5:$H$204,$B$5:$B$204,$B125,$E$5:$E$204,$E125,$C$5:$C$204,"&lt;"&amp;$D125,$D$5:$D$204,"&gt;"&amp;$C125,$I$5:$I$204,'Parâmetros'!$D$7),"")))</f>
        <v/>
      </c>
      <c r="M125" s="20">
        <f>IF(COUNTA($A125:$E125,$G125:$I125)=0,"",IFERROR(IF(OR($A125="",$B125="",$C125="",$D125="",$E125="",$G125="",$H125="",$I125=""),"Conferir preenchimento",IF(OR($B125&lt;TODAY()-'Parâmetros'!$B$10,$B125&gt;TODAY()+'Parâmetros'!$B$7),"Conferir data",IF(OR($C125&lt;'Parâmetros'!$B$5,$D125&gt;'Parâmetros'!$B$6,$D125&lt;=$C125,($D125-$C125)*1440&lt;'Parâmetros'!$B$9),"Conferir horários",IF(AND($I125&lt;&gt;'Parâmetros'!$D$5,$I125&lt;&gt;'Parâmetros'!$D$6,$I125&lt;&gt;'Parâmetros'!$D$7,$I125&lt;&gt;'Parâmetros'!$D$8),"Conferir status",IF($I125='Parâmetros'!$D$8,"Cancelada",IF($F125="Código não cadastrado","Conferir equipamento",IF($K125&lt;&gt;'Parâmetros'!$F$5,"Conferir equipamento",IF(OR($H125&lt;=0,$H125&gt;'Parâmetros'!$B$8),"Conferir quantidade",IF($L125&gt;$J125,"Conflito de capacidade","Sem conflito"))))))))),"Conferir dados"))</f>
        <v/>
      </c>
      <c r="N125" s="12" t="n"/>
    </row>
    <row r="126" ht="21" customHeight="1">
      <c r="A126" s="12" t="n"/>
      <c r="B126" s="25" t="n"/>
      <c r="C126" s="26" t="n"/>
      <c r="D126" s="26" t="n"/>
      <c r="E126" s="12" t="n"/>
      <c r="F126" s="21">
        <f>IF($E126="","",IFERROR(VLOOKUP($E126,Equipamentos!$A$5:$E$104,2,FALSE),"Código não cadastrado"))</f>
        <v/>
      </c>
      <c r="G126" s="12" t="n"/>
      <c r="H126" s="13" t="n"/>
      <c r="I126" s="14" t="n"/>
      <c r="J126" s="16">
        <f>IF($E126="","",IFERROR(VLOOKUP($E126,Equipamentos!$A$5:$E$104,4,FALSE),""))</f>
        <v/>
      </c>
      <c r="K126" s="22">
        <f>IF($E126="","",IFERROR(VLOOKUP($E126,Equipamentos!$A$5:$E$104,5,FALSE),""))</f>
        <v/>
      </c>
      <c r="L126" s="16">
        <f>IF(OR($B126="",$C126="",$D126="",$E126="",$H126="",$I126=""),"",IF($I126='Parâmetros'!$D$8,"",IFERROR(SUMIFS($H$5:$H$204,$B$5:$B$204,$B126,$E$5:$E$204,$E126,$C$5:$C$204,"&lt;"&amp;$D126,$D$5:$D$204,"&gt;"&amp;$C126,$I$5:$I$204,'Parâmetros'!$D$5)+SUMIFS($H$5:$H$204,$B$5:$B$204,$B126,$E$5:$E$204,$E126,$C$5:$C$204,"&lt;"&amp;$D126,$D$5:$D$204,"&gt;"&amp;$C126,$I$5:$I$204,'Parâmetros'!$D$6)+SUMIFS($H$5:$H$204,$B$5:$B$204,$B126,$E$5:$E$204,$E126,$C$5:$C$204,"&lt;"&amp;$D126,$D$5:$D$204,"&gt;"&amp;$C126,$I$5:$I$204,'Parâmetros'!$D$7),"")))</f>
        <v/>
      </c>
      <c r="M126" s="22">
        <f>IF(COUNTA($A126:$E126,$G126:$I126)=0,"",IFERROR(IF(OR($A126="",$B126="",$C126="",$D126="",$E126="",$G126="",$H126="",$I126=""),"Conferir preenchimento",IF(OR($B126&lt;TODAY()-'Parâmetros'!$B$10,$B126&gt;TODAY()+'Parâmetros'!$B$7),"Conferir data",IF(OR($C126&lt;'Parâmetros'!$B$5,$D126&gt;'Parâmetros'!$B$6,$D126&lt;=$C126,($D126-$C126)*1440&lt;'Parâmetros'!$B$9),"Conferir horários",IF(AND($I126&lt;&gt;'Parâmetros'!$D$5,$I126&lt;&gt;'Parâmetros'!$D$6,$I126&lt;&gt;'Parâmetros'!$D$7,$I126&lt;&gt;'Parâmetros'!$D$8),"Conferir status",IF($I126='Parâmetros'!$D$8,"Cancelada",IF($F126="Código não cadastrado","Conferir equipamento",IF($K126&lt;&gt;'Parâmetros'!$F$5,"Conferir equipamento",IF(OR($H126&lt;=0,$H126&gt;'Parâmetros'!$B$8),"Conferir quantidade",IF($L126&gt;$J126,"Conflito de capacidade","Sem conflito"))))))))),"Conferir dados"))</f>
        <v/>
      </c>
      <c r="N126" s="12" t="n"/>
    </row>
    <row r="127" ht="21" customHeight="1">
      <c r="A127" s="12" t="n"/>
      <c r="B127" s="25" t="n"/>
      <c r="C127" s="26" t="n"/>
      <c r="D127" s="26" t="n"/>
      <c r="E127" s="12" t="n"/>
      <c r="F127" s="19">
        <f>IF($E127="","",IFERROR(VLOOKUP($E127,Equipamentos!$A$5:$E$104,2,FALSE),"Código não cadastrado"))</f>
        <v/>
      </c>
      <c r="G127" s="12" t="n"/>
      <c r="H127" s="13" t="n"/>
      <c r="I127" s="14" t="n"/>
      <c r="J127" s="15">
        <f>IF($E127="","",IFERROR(VLOOKUP($E127,Equipamentos!$A$5:$E$104,4,FALSE),""))</f>
        <v/>
      </c>
      <c r="K127" s="20">
        <f>IF($E127="","",IFERROR(VLOOKUP($E127,Equipamentos!$A$5:$E$104,5,FALSE),""))</f>
        <v/>
      </c>
      <c r="L127" s="15">
        <f>IF(OR($B127="",$C127="",$D127="",$E127="",$H127="",$I127=""),"",IF($I127='Parâmetros'!$D$8,"",IFERROR(SUMIFS($H$5:$H$204,$B$5:$B$204,$B127,$E$5:$E$204,$E127,$C$5:$C$204,"&lt;"&amp;$D127,$D$5:$D$204,"&gt;"&amp;$C127,$I$5:$I$204,'Parâmetros'!$D$5)+SUMIFS($H$5:$H$204,$B$5:$B$204,$B127,$E$5:$E$204,$E127,$C$5:$C$204,"&lt;"&amp;$D127,$D$5:$D$204,"&gt;"&amp;$C127,$I$5:$I$204,'Parâmetros'!$D$6)+SUMIFS($H$5:$H$204,$B$5:$B$204,$B127,$E$5:$E$204,$E127,$C$5:$C$204,"&lt;"&amp;$D127,$D$5:$D$204,"&gt;"&amp;$C127,$I$5:$I$204,'Parâmetros'!$D$7),"")))</f>
        <v/>
      </c>
      <c r="M127" s="20">
        <f>IF(COUNTA($A127:$E127,$G127:$I127)=0,"",IFERROR(IF(OR($A127="",$B127="",$C127="",$D127="",$E127="",$G127="",$H127="",$I127=""),"Conferir preenchimento",IF(OR($B127&lt;TODAY()-'Parâmetros'!$B$10,$B127&gt;TODAY()+'Parâmetros'!$B$7),"Conferir data",IF(OR($C127&lt;'Parâmetros'!$B$5,$D127&gt;'Parâmetros'!$B$6,$D127&lt;=$C127,($D127-$C127)*1440&lt;'Parâmetros'!$B$9),"Conferir horários",IF(AND($I127&lt;&gt;'Parâmetros'!$D$5,$I127&lt;&gt;'Parâmetros'!$D$6,$I127&lt;&gt;'Parâmetros'!$D$7,$I127&lt;&gt;'Parâmetros'!$D$8),"Conferir status",IF($I127='Parâmetros'!$D$8,"Cancelada",IF($F127="Código não cadastrado","Conferir equipamento",IF($K127&lt;&gt;'Parâmetros'!$F$5,"Conferir equipamento",IF(OR($H127&lt;=0,$H127&gt;'Parâmetros'!$B$8),"Conferir quantidade",IF($L127&gt;$J127,"Conflito de capacidade","Sem conflito"))))))))),"Conferir dados"))</f>
        <v/>
      </c>
      <c r="N127" s="12" t="n"/>
    </row>
    <row r="128" ht="21" customHeight="1">
      <c r="A128" s="12" t="n"/>
      <c r="B128" s="25" t="n"/>
      <c r="C128" s="26" t="n"/>
      <c r="D128" s="26" t="n"/>
      <c r="E128" s="12" t="n"/>
      <c r="F128" s="21">
        <f>IF($E128="","",IFERROR(VLOOKUP($E128,Equipamentos!$A$5:$E$104,2,FALSE),"Código não cadastrado"))</f>
        <v/>
      </c>
      <c r="G128" s="12" t="n"/>
      <c r="H128" s="13" t="n"/>
      <c r="I128" s="14" t="n"/>
      <c r="J128" s="16">
        <f>IF($E128="","",IFERROR(VLOOKUP($E128,Equipamentos!$A$5:$E$104,4,FALSE),""))</f>
        <v/>
      </c>
      <c r="K128" s="22">
        <f>IF($E128="","",IFERROR(VLOOKUP($E128,Equipamentos!$A$5:$E$104,5,FALSE),""))</f>
        <v/>
      </c>
      <c r="L128" s="16">
        <f>IF(OR($B128="",$C128="",$D128="",$E128="",$H128="",$I128=""),"",IF($I128='Parâmetros'!$D$8,"",IFERROR(SUMIFS($H$5:$H$204,$B$5:$B$204,$B128,$E$5:$E$204,$E128,$C$5:$C$204,"&lt;"&amp;$D128,$D$5:$D$204,"&gt;"&amp;$C128,$I$5:$I$204,'Parâmetros'!$D$5)+SUMIFS($H$5:$H$204,$B$5:$B$204,$B128,$E$5:$E$204,$E128,$C$5:$C$204,"&lt;"&amp;$D128,$D$5:$D$204,"&gt;"&amp;$C128,$I$5:$I$204,'Parâmetros'!$D$6)+SUMIFS($H$5:$H$204,$B$5:$B$204,$B128,$E$5:$E$204,$E128,$C$5:$C$204,"&lt;"&amp;$D128,$D$5:$D$204,"&gt;"&amp;$C128,$I$5:$I$204,'Parâmetros'!$D$7),"")))</f>
        <v/>
      </c>
      <c r="M128" s="22">
        <f>IF(COUNTA($A128:$E128,$G128:$I128)=0,"",IFERROR(IF(OR($A128="",$B128="",$C128="",$D128="",$E128="",$G128="",$H128="",$I128=""),"Conferir preenchimento",IF(OR($B128&lt;TODAY()-'Parâmetros'!$B$10,$B128&gt;TODAY()+'Parâmetros'!$B$7),"Conferir data",IF(OR($C128&lt;'Parâmetros'!$B$5,$D128&gt;'Parâmetros'!$B$6,$D128&lt;=$C128,($D128-$C128)*1440&lt;'Parâmetros'!$B$9),"Conferir horários",IF(AND($I128&lt;&gt;'Parâmetros'!$D$5,$I128&lt;&gt;'Parâmetros'!$D$6,$I128&lt;&gt;'Parâmetros'!$D$7,$I128&lt;&gt;'Parâmetros'!$D$8),"Conferir status",IF($I128='Parâmetros'!$D$8,"Cancelada",IF($F128="Código não cadastrado","Conferir equipamento",IF($K128&lt;&gt;'Parâmetros'!$F$5,"Conferir equipamento",IF(OR($H128&lt;=0,$H128&gt;'Parâmetros'!$B$8),"Conferir quantidade",IF($L128&gt;$J128,"Conflito de capacidade","Sem conflito"))))))))),"Conferir dados"))</f>
        <v/>
      </c>
      <c r="N128" s="12" t="n"/>
    </row>
    <row r="129" ht="21" customHeight="1">
      <c r="A129" s="12" t="n"/>
      <c r="B129" s="25" t="n"/>
      <c r="C129" s="26" t="n"/>
      <c r="D129" s="26" t="n"/>
      <c r="E129" s="12" t="n"/>
      <c r="F129" s="19">
        <f>IF($E129="","",IFERROR(VLOOKUP($E129,Equipamentos!$A$5:$E$104,2,FALSE),"Código não cadastrado"))</f>
        <v/>
      </c>
      <c r="G129" s="12" t="n"/>
      <c r="H129" s="13" t="n"/>
      <c r="I129" s="14" t="n"/>
      <c r="J129" s="15">
        <f>IF($E129="","",IFERROR(VLOOKUP($E129,Equipamentos!$A$5:$E$104,4,FALSE),""))</f>
        <v/>
      </c>
      <c r="K129" s="20">
        <f>IF($E129="","",IFERROR(VLOOKUP($E129,Equipamentos!$A$5:$E$104,5,FALSE),""))</f>
        <v/>
      </c>
      <c r="L129" s="15">
        <f>IF(OR($B129="",$C129="",$D129="",$E129="",$H129="",$I129=""),"",IF($I129='Parâmetros'!$D$8,"",IFERROR(SUMIFS($H$5:$H$204,$B$5:$B$204,$B129,$E$5:$E$204,$E129,$C$5:$C$204,"&lt;"&amp;$D129,$D$5:$D$204,"&gt;"&amp;$C129,$I$5:$I$204,'Parâmetros'!$D$5)+SUMIFS($H$5:$H$204,$B$5:$B$204,$B129,$E$5:$E$204,$E129,$C$5:$C$204,"&lt;"&amp;$D129,$D$5:$D$204,"&gt;"&amp;$C129,$I$5:$I$204,'Parâmetros'!$D$6)+SUMIFS($H$5:$H$204,$B$5:$B$204,$B129,$E$5:$E$204,$E129,$C$5:$C$204,"&lt;"&amp;$D129,$D$5:$D$204,"&gt;"&amp;$C129,$I$5:$I$204,'Parâmetros'!$D$7),"")))</f>
        <v/>
      </c>
      <c r="M129" s="20">
        <f>IF(COUNTA($A129:$E129,$G129:$I129)=0,"",IFERROR(IF(OR($A129="",$B129="",$C129="",$D129="",$E129="",$G129="",$H129="",$I129=""),"Conferir preenchimento",IF(OR($B129&lt;TODAY()-'Parâmetros'!$B$10,$B129&gt;TODAY()+'Parâmetros'!$B$7),"Conferir data",IF(OR($C129&lt;'Parâmetros'!$B$5,$D129&gt;'Parâmetros'!$B$6,$D129&lt;=$C129,($D129-$C129)*1440&lt;'Parâmetros'!$B$9),"Conferir horários",IF(AND($I129&lt;&gt;'Parâmetros'!$D$5,$I129&lt;&gt;'Parâmetros'!$D$6,$I129&lt;&gt;'Parâmetros'!$D$7,$I129&lt;&gt;'Parâmetros'!$D$8),"Conferir status",IF($I129='Parâmetros'!$D$8,"Cancelada",IF($F129="Código não cadastrado","Conferir equipamento",IF($K129&lt;&gt;'Parâmetros'!$F$5,"Conferir equipamento",IF(OR($H129&lt;=0,$H129&gt;'Parâmetros'!$B$8),"Conferir quantidade",IF($L129&gt;$J129,"Conflito de capacidade","Sem conflito"))))))))),"Conferir dados"))</f>
        <v/>
      </c>
      <c r="N129" s="12" t="n"/>
    </row>
    <row r="130" ht="21" customHeight="1">
      <c r="A130" s="12" t="n"/>
      <c r="B130" s="25" t="n"/>
      <c r="C130" s="26" t="n"/>
      <c r="D130" s="26" t="n"/>
      <c r="E130" s="12" t="n"/>
      <c r="F130" s="21">
        <f>IF($E130="","",IFERROR(VLOOKUP($E130,Equipamentos!$A$5:$E$104,2,FALSE),"Código não cadastrado"))</f>
        <v/>
      </c>
      <c r="G130" s="12" t="n"/>
      <c r="H130" s="13" t="n"/>
      <c r="I130" s="14" t="n"/>
      <c r="J130" s="16">
        <f>IF($E130="","",IFERROR(VLOOKUP($E130,Equipamentos!$A$5:$E$104,4,FALSE),""))</f>
        <v/>
      </c>
      <c r="K130" s="22">
        <f>IF($E130="","",IFERROR(VLOOKUP($E130,Equipamentos!$A$5:$E$104,5,FALSE),""))</f>
        <v/>
      </c>
      <c r="L130" s="16">
        <f>IF(OR($B130="",$C130="",$D130="",$E130="",$H130="",$I130=""),"",IF($I130='Parâmetros'!$D$8,"",IFERROR(SUMIFS($H$5:$H$204,$B$5:$B$204,$B130,$E$5:$E$204,$E130,$C$5:$C$204,"&lt;"&amp;$D130,$D$5:$D$204,"&gt;"&amp;$C130,$I$5:$I$204,'Parâmetros'!$D$5)+SUMIFS($H$5:$H$204,$B$5:$B$204,$B130,$E$5:$E$204,$E130,$C$5:$C$204,"&lt;"&amp;$D130,$D$5:$D$204,"&gt;"&amp;$C130,$I$5:$I$204,'Parâmetros'!$D$6)+SUMIFS($H$5:$H$204,$B$5:$B$204,$B130,$E$5:$E$204,$E130,$C$5:$C$204,"&lt;"&amp;$D130,$D$5:$D$204,"&gt;"&amp;$C130,$I$5:$I$204,'Parâmetros'!$D$7),"")))</f>
        <v/>
      </c>
      <c r="M130" s="22">
        <f>IF(COUNTA($A130:$E130,$G130:$I130)=0,"",IFERROR(IF(OR($A130="",$B130="",$C130="",$D130="",$E130="",$G130="",$H130="",$I130=""),"Conferir preenchimento",IF(OR($B130&lt;TODAY()-'Parâmetros'!$B$10,$B130&gt;TODAY()+'Parâmetros'!$B$7),"Conferir data",IF(OR($C130&lt;'Parâmetros'!$B$5,$D130&gt;'Parâmetros'!$B$6,$D130&lt;=$C130,($D130-$C130)*1440&lt;'Parâmetros'!$B$9),"Conferir horários",IF(AND($I130&lt;&gt;'Parâmetros'!$D$5,$I130&lt;&gt;'Parâmetros'!$D$6,$I130&lt;&gt;'Parâmetros'!$D$7,$I130&lt;&gt;'Parâmetros'!$D$8),"Conferir status",IF($I130='Parâmetros'!$D$8,"Cancelada",IF($F130="Código não cadastrado","Conferir equipamento",IF($K130&lt;&gt;'Parâmetros'!$F$5,"Conferir equipamento",IF(OR($H130&lt;=0,$H130&gt;'Parâmetros'!$B$8),"Conferir quantidade",IF($L130&gt;$J130,"Conflito de capacidade","Sem conflito"))))))))),"Conferir dados"))</f>
        <v/>
      </c>
      <c r="N130" s="12" t="n"/>
    </row>
    <row r="131" ht="21" customHeight="1">
      <c r="A131" s="12" t="n"/>
      <c r="B131" s="25" t="n"/>
      <c r="C131" s="26" t="n"/>
      <c r="D131" s="26" t="n"/>
      <c r="E131" s="12" t="n"/>
      <c r="F131" s="19">
        <f>IF($E131="","",IFERROR(VLOOKUP($E131,Equipamentos!$A$5:$E$104,2,FALSE),"Código não cadastrado"))</f>
        <v/>
      </c>
      <c r="G131" s="12" t="n"/>
      <c r="H131" s="13" t="n"/>
      <c r="I131" s="14" t="n"/>
      <c r="J131" s="15">
        <f>IF($E131="","",IFERROR(VLOOKUP($E131,Equipamentos!$A$5:$E$104,4,FALSE),""))</f>
        <v/>
      </c>
      <c r="K131" s="20">
        <f>IF($E131="","",IFERROR(VLOOKUP($E131,Equipamentos!$A$5:$E$104,5,FALSE),""))</f>
        <v/>
      </c>
      <c r="L131" s="15">
        <f>IF(OR($B131="",$C131="",$D131="",$E131="",$H131="",$I131=""),"",IF($I131='Parâmetros'!$D$8,"",IFERROR(SUMIFS($H$5:$H$204,$B$5:$B$204,$B131,$E$5:$E$204,$E131,$C$5:$C$204,"&lt;"&amp;$D131,$D$5:$D$204,"&gt;"&amp;$C131,$I$5:$I$204,'Parâmetros'!$D$5)+SUMIFS($H$5:$H$204,$B$5:$B$204,$B131,$E$5:$E$204,$E131,$C$5:$C$204,"&lt;"&amp;$D131,$D$5:$D$204,"&gt;"&amp;$C131,$I$5:$I$204,'Parâmetros'!$D$6)+SUMIFS($H$5:$H$204,$B$5:$B$204,$B131,$E$5:$E$204,$E131,$C$5:$C$204,"&lt;"&amp;$D131,$D$5:$D$204,"&gt;"&amp;$C131,$I$5:$I$204,'Parâmetros'!$D$7),"")))</f>
        <v/>
      </c>
      <c r="M131" s="20">
        <f>IF(COUNTA($A131:$E131,$G131:$I131)=0,"",IFERROR(IF(OR($A131="",$B131="",$C131="",$D131="",$E131="",$G131="",$H131="",$I131=""),"Conferir preenchimento",IF(OR($B131&lt;TODAY()-'Parâmetros'!$B$10,$B131&gt;TODAY()+'Parâmetros'!$B$7),"Conferir data",IF(OR($C131&lt;'Parâmetros'!$B$5,$D131&gt;'Parâmetros'!$B$6,$D131&lt;=$C131,($D131-$C131)*1440&lt;'Parâmetros'!$B$9),"Conferir horários",IF(AND($I131&lt;&gt;'Parâmetros'!$D$5,$I131&lt;&gt;'Parâmetros'!$D$6,$I131&lt;&gt;'Parâmetros'!$D$7,$I131&lt;&gt;'Parâmetros'!$D$8),"Conferir status",IF($I131='Parâmetros'!$D$8,"Cancelada",IF($F131="Código não cadastrado","Conferir equipamento",IF($K131&lt;&gt;'Parâmetros'!$F$5,"Conferir equipamento",IF(OR($H131&lt;=0,$H131&gt;'Parâmetros'!$B$8),"Conferir quantidade",IF($L131&gt;$J131,"Conflito de capacidade","Sem conflito"))))))))),"Conferir dados"))</f>
        <v/>
      </c>
      <c r="N131" s="12" t="n"/>
    </row>
    <row r="132" ht="21" customHeight="1">
      <c r="A132" s="12" t="n"/>
      <c r="B132" s="25" t="n"/>
      <c r="C132" s="26" t="n"/>
      <c r="D132" s="26" t="n"/>
      <c r="E132" s="12" t="n"/>
      <c r="F132" s="21">
        <f>IF($E132="","",IFERROR(VLOOKUP($E132,Equipamentos!$A$5:$E$104,2,FALSE),"Código não cadastrado"))</f>
        <v/>
      </c>
      <c r="G132" s="12" t="n"/>
      <c r="H132" s="13" t="n"/>
      <c r="I132" s="14" t="n"/>
      <c r="J132" s="16">
        <f>IF($E132="","",IFERROR(VLOOKUP($E132,Equipamentos!$A$5:$E$104,4,FALSE),""))</f>
        <v/>
      </c>
      <c r="K132" s="22">
        <f>IF($E132="","",IFERROR(VLOOKUP($E132,Equipamentos!$A$5:$E$104,5,FALSE),""))</f>
        <v/>
      </c>
      <c r="L132" s="16">
        <f>IF(OR($B132="",$C132="",$D132="",$E132="",$H132="",$I132=""),"",IF($I132='Parâmetros'!$D$8,"",IFERROR(SUMIFS($H$5:$H$204,$B$5:$B$204,$B132,$E$5:$E$204,$E132,$C$5:$C$204,"&lt;"&amp;$D132,$D$5:$D$204,"&gt;"&amp;$C132,$I$5:$I$204,'Parâmetros'!$D$5)+SUMIFS($H$5:$H$204,$B$5:$B$204,$B132,$E$5:$E$204,$E132,$C$5:$C$204,"&lt;"&amp;$D132,$D$5:$D$204,"&gt;"&amp;$C132,$I$5:$I$204,'Parâmetros'!$D$6)+SUMIFS($H$5:$H$204,$B$5:$B$204,$B132,$E$5:$E$204,$E132,$C$5:$C$204,"&lt;"&amp;$D132,$D$5:$D$204,"&gt;"&amp;$C132,$I$5:$I$204,'Parâmetros'!$D$7),"")))</f>
        <v/>
      </c>
      <c r="M132" s="22">
        <f>IF(COUNTA($A132:$E132,$G132:$I132)=0,"",IFERROR(IF(OR($A132="",$B132="",$C132="",$D132="",$E132="",$G132="",$H132="",$I132=""),"Conferir preenchimento",IF(OR($B132&lt;TODAY()-'Parâmetros'!$B$10,$B132&gt;TODAY()+'Parâmetros'!$B$7),"Conferir data",IF(OR($C132&lt;'Parâmetros'!$B$5,$D132&gt;'Parâmetros'!$B$6,$D132&lt;=$C132,($D132-$C132)*1440&lt;'Parâmetros'!$B$9),"Conferir horários",IF(AND($I132&lt;&gt;'Parâmetros'!$D$5,$I132&lt;&gt;'Parâmetros'!$D$6,$I132&lt;&gt;'Parâmetros'!$D$7,$I132&lt;&gt;'Parâmetros'!$D$8),"Conferir status",IF($I132='Parâmetros'!$D$8,"Cancelada",IF($F132="Código não cadastrado","Conferir equipamento",IF($K132&lt;&gt;'Parâmetros'!$F$5,"Conferir equipamento",IF(OR($H132&lt;=0,$H132&gt;'Parâmetros'!$B$8),"Conferir quantidade",IF($L132&gt;$J132,"Conflito de capacidade","Sem conflito"))))))))),"Conferir dados"))</f>
        <v/>
      </c>
      <c r="N132" s="12" t="n"/>
    </row>
    <row r="133" ht="21" customHeight="1">
      <c r="A133" s="12" t="n"/>
      <c r="B133" s="25" t="n"/>
      <c r="C133" s="26" t="n"/>
      <c r="D133" s="26" t="n"/>
      <c r="E133" s="12" t="n"/>
      <c r="F133" s="19">
        <f>IF($E133="","",IFERROR(VLOOKUP($E133,Equipamentos!$A$5:$E$104,2,FALSE),"Código não cadastrado"))</f>
        <v/>
      </c>
      <c r="G133" s="12" t="n"/>
      <c r="H133" s="13" t="n"/>
      <c r="I133" s="14" t="n"/>
      <c r="J133" s="15">
        <f>IF($E133="","",IFERROR(VLOOKUP($E133,Equipamentos!$A$5:$E$104,4,FALSE),""))</f>
        <v/>
      </c>
      <c r="K133" s="20">
        <f>IF($E133="","",IFERROR(VLOOKUP($E133,Equipamentos!$A$5:$E$104,5,FALSE),""))</f>
        <v/>
      </c>
      <c r="L133" s="15">
        <f>IF(OR($B133="",$C133="",$D133="",$E133="",$H133="",$I133=""),"",IF($I133='Parâmetros'!$D$8,"",IFERROR(SUMIFS($H$5:$H$204,$B$5:$B$204,$B133,$E$5:$E$204,$E133,$C$5:$C$204,"&lt;"&amp;$D133,$D$5:$D$204,"&gt;"&amp;$C133,$I$5:$I$204,'Parâmetros'!$D$5)+SUMIFS($H$5:$H$204,$B$5:$B$204,$B133,$E$5:$E$204,$E133,$C$5:$C$204,"&lt;"&amp;$D133,$D$5:$D$204,"&gt;"&amp;$C133,$I$5:$I$204,'Parâmetros'!$D$6)+SUMIFS($H$5:$H$204,$B$5:$B$204,$B133,$E$5:$E$204,$E133,$C$5:$C$204,"&lt;"&amp;$D133,$D$5:$D$204,"&gt;"&amp;$C133,$I$5:$I$204,'Parâmetros'!$D$7),"")))</f>
        <v/>
      </c>
      <c r="M133" s="20">
        <f>IF(COUNTA($A133:$E133,$G133:$I133)=0,"",IFERROR(IF(OR($A133="",$B133="",$C133="",$D133="",$E133="",$G133="",$H133="",$I133=""),"Conferir preenchimento",IF(OR($B133&lt;TODAY()-'Parâmetros'!$B$10,$B133&gt;TODAY()+'Parâmetros'!$B$7),"Conferir data",IF(OR($C133&lt;'Parâmetros'!$B$5,$D133&gt;'Parâmetros'!$B$6,$D133&lt;=$C133,($D133-$C133)*1440&lt;'Parâmetros'!$B$9),"Conferir horários",IF(AND($I133&lt;&gt;'Parâmetros'!$D$5,$I133&lt;&gt;'Parâmetros'!$D$6,$I133&lt;&gt;'Parâmetros'!$D$7,$I133&lt;&gt;'Parâmetros'!$D$8),"Conferir status",IF($I133='Parâmetros'!$D$8,"Cancelada",IF($F133="Código não cadastrado","Conferir equipamento",IF($K133&lt;&gt;'Parâmetros'!$F$5,"Conferir equipamento",IF(OR($H133&lt;=0,$H133&gt;'Parâmetros'!$B$8),"Conferir quantidade",IF($L133&gt;$J133,"Conflito de capacidade","Sem conflito"))))))))),"Conferir dados"))</f>
        <v/>
      </c>
      <c r="N133" s="12" t="n"/>
    </row>
    <row r="134" ht="21" customHeight="1">
      <c r="A134" s="12" t="n"/>
      <c r="B134" s="25" t="n"/>
      <c r="C134" s="26" t="n"/>
      <c r="D134" s="26" t="n"/>
      <c r="E134" s="12" t="n"/>
      <c r="F134" s="21">
        <f>IF($E134="","",IFERROR(VLOOKUP($E134,Equipamentos!$A$5:$E$104,2,FALSE),"Código não cadastrado"))</f>
        <v/>
      </c>
      <c r="G134" s="12" t="n"/>
      <c r="H134" s="13" t="n"/>
      <c r="I134" s="14" t="n"/>
      <c r="J134" s="16">
        <f>IF($E134="","",IFERROR(VLOOKUP($E134,Equipamentos!$A$5:$E$104,4,FALSE),""))</f>
        <v/>
      </c>
      <c r="K134" s="22">
        <f>IF($E134="","",IFERROR(VLOOKUP($E134,Equipamentos!$A$5:$E$104,5,FALSE),""))</f>
        <v/>
      </c>
      <c r="L134" s="16">
        <f>IF(OR($B134="",$C134="",$D134="",$E134="",$H134="",$I134=""),"",IF($I134='Parâmetros'!$D$8,"",IFERROR(SUMIFS($H$5:$H$204,$B$5:$B$204,$B134,$E$5:$E$204,$E134,$C$5:$C$204,"&lt;"&amp;$D134,$D$5:$D$204,"&gt;"&amp;$C134,$I$5:$I$204,'Parâmetros'!$D$5)+SUMIFS($H$5:$H$204,$B$5:$B$204,$B134,$E$5:$E$204,$E134,$C$5:$C$204,"&lt;"&amp;$D134,$D$5:$D$204,"&gt;"&amp;$C134,$I$5:$I$204,'Parâmetros'!$D$6)+SUMIFS($H$5:$H$204,$B$5:$B$204,$B134,$E$5:$E$204,$E134,$C$5:$C$204,"&lt;"&amp;$D134,$D$5:$D$204,"&gt;"&amp;$C134,$I$5:$I$204,'Parâmetros'!$D$7),"")))</f>
        <v/>
      </c>
      <c r="M134" s="22">
        <f>IF(COUNTA($A134:$E134,$G134:$I134)=0,"",IFERROR(IF(OR($A134="",$B134="",$C134="",$D134="",$E134="",$G134="",$H134="",$I134=""),"Conferir preenchimento",IF(OR($B134&lt;TODAY()-'Parâmetros'!$B$10,$B134&gt;TODAY()+'Parâmetros'!$B$7),"Conferir data",IF(OR($C134&lt;'Parâmetros'!$B$5,$D134&gt;'Parâmetros'!$B$6,$D134&lt;=$C134,($D134-$C134)*1440&lt;'Parâmetros'!$B$9),"Conferir horários",IF(AND($I134&lt;&gt;'Parâmetros'!$D$5,$I134&lt;&gt;'Parâmetros'!$D$6,$I134&lt;&gt;'Parâmetros'!$D$7,$I134&lt;&gt;'Parâmetros'!$D$8),"Conferir status",IF($I134='Parâmetros'!$D$8,"Cancelada",IF($F134="Código não cadastrado","Conferir equipamento",IF($K134&lt;&gt;'Parâmetros'!$F$5,"Conferir equipamento",IF(OR($H134&lt;=0,$H134&gt;'Parâmetros'!$B$8),"Conferir quantidade",IF($L134&gt;$J134,"Conflito de capacidade","Sem conflito"))))))))),"Conferir dados"))</f>
        <v/>
      </c>
      <c r="N134" s="12" t="n"/>
    </row>
    <row r="135" ht="21" customHeight="1">
      <c r="A135" s="12" t="n"/>
      <c r="B135" s="25" t="n"/>
      <c r="C135" s="26" t="n"/>
      <c r="D135" s="26" t="n"/>
      <c r="E135" s="12" t="n"/>
      <c r="F135" s="19">
        <f>IF($E135="","",IFERROR(VLOOKUP($E135,Equipamentos!$A$5:$E$104,2,FALSE),"Código não cadastrado"))</f>
        <v/>
      </c>
      <c r="G135" s="12" t="n"/>
      <c r="H135" s="13" t="n"/>
      <c r="I135" s="14" t="n"/>
      <c r="J135" s="15">
        <f>IF($E135="","",IFERROR(VLOOKUP($E135,Equipamentos!$A$5:$E$104,4,FALSE),""))</f>
        <v/>
      </c>
      <c r="K135" s="20">
        <f>IF($E135="","",IFERROR(VLOOKUP($E135,Equipamentos!$A$5:$E$104,5,FALSE),""))</f>
        <v/>
      </c>
      <c r="L135" s="15">
        <f>IF(OR($B135="",$C135="",$D135="",$E135="",$H135="",$I135=""),"",IF($I135='Parâmetros'!$D$8,"",IFERROR(SUMIFS($H$5:$H$204,$B$5:$B$204,$B135,$E$5:$E$204,$E135,$C$5:$C$204,"&lt;"&amp;$D135,$D$5:$D$204,"&gt;"&amp;$C135,$I$5:$I$204,'Parâmetros'!$D$5)+SUMIFS($H$5:$H$204,$B$5:$B$204,$B135,$E$5:$E$204,$E135,$C$5:$C$204,"&lt;"&amp;$D135,$D$5:$D$204,"&gt;"&amp;$C135,$I$5:$I$204,'Parâmetros'!$D$6)+SUMIFS($H$5:$H$204,$B$5:$B$204,$B135,$E$5:$E$204,$E135,$C$5:$C$204,"&lt;"&amp;$D135,$D$5:$D$204,"&gt;"&amp;$C135,$I$5:$I$204,'Parâmetros'!$D$7),"")))</f>
        <v/>
      </c>
      <c r="M135" s="20">
        <f>IF(COUNTA($A135:$E135,$G135:$I135)=0,"",IFERROR(IF(OR($A135="",$B135="",$C135="",$D135="",$E135="",$G135="",$H135="",$I135=""),"Conferir preenchimento",IF(OR($B135&lt;TODAY()-'Parâmetros'!$B$10,$B135&gt;TODAY()+'Parâmetros'!$B$7),"Conferir data",IF(OR($C135&lt;'Parâmetros'!$B$5,$D135&gt;'Parâmetros'!$B$6,$D135&lt;=$C135,($D135-$C135)*1440&lt;'Parâmetros'!$B$9),"Conferir horários",IF(AND($I135&lt;&gt;'Parâmetros'!$D$5,$I135&lt;&gt;'Parâmetros'!$D$6,$I135&lt;&gt;'Parâmetros'!$D$7,$I135&lt;&gt;'Parâmetros'!$D$8),"Conferir status",IF($I135='Parâmetros'!$D$8,"Cancelada",IF($F135="Código não cadastrado","Conferir equipamento",IF($K135&lt;&gt;'Parâmetros'!$F$5,"Conferir equipamento",IF(OR($H135&lt;=0,$H135&gt;'Parâmetros'!$B$8),"Conferir quantidade",IF($L135&gt;$J135,"Conflito de capacidade","Sem conflito"))))))))),"Conferir dados"))</f>
        <v/>
      </c>
      <c r="N135" s="12" t="n"/>
    </row>
    <row r="136" ht="21" customHeight="1">
      <c r="A136" s="12" t="n"/>
      <c r="B136" s="25" t="n"/>
      <c r="C136" s="26" t="n"/>
      <c r="D136" s="26" t="n"/>
      <c r="E136" s="12" t="n"/>
      <c r="F136" s="21">
        <f>IF($E136="","",IFERROR(VLOOKUP($E136,Equipamentos!$A$5:$E$104,2,FALSE),"Código não cadastrado"))</f>
        <v/>
      </c>
      <c r="G136" s="12" t="n"/>
      <c r="H136" s="13" t="n"/>
      <c r="I136" s="14" t="n"/>
      <c r="J136" s="16">
        <f>IF($E136="","",IFERROR(VLOOKUP($E136,Equipamentos!$A$5:$E$104,4,FALSE),""))</f>
        <v/>
      </c>
      <c r="K136" s="22">
        <f>IF($E136="","",IFERROR(VLOOKUP($E136,Equipamentos!$A$5:$E$104,5,FALSE),""))</f>
        <v/>
      </c>
      <c r="L136" s="16">
        <f>IF(OR($B136="",$C136="",$D136="",$E136="",$H136="",$I136=""),"",IF($I136='Parâmetros'!$D$8,"",IFERROR(SUMIFS($H$5:$H$204,$B$5:$B$204,$B136,$E$5:$E$204,$E136,$C$5:$C$204,"&lt;"&amp;$D136,$D$5:$D$204,"&gt;"&amp;$C136,$I$5:$I$204,'Parâmetros'!$D$5)+SUMIFS($H$5:$H$204,$B$5:$B$204,$B136,$E$5:$E$204,$E136,$C$5:$C$204,"&lt;"&amp;$D136,$D$5:$D$204,"&gt;"&amp;$C136,$I$5:$I$204,'Parâmetros'!$D$6)+SUMIFS($H$5:$H$204,$B$5:$B$204,$B136,$E$5:$E$204,$E136,$C$5:$C$204,"&lt;"&amp;$D136,$D$5:$D$204,"&gt;"&amp;$C136,$I$5:$I$204,'Parâmetros'!$D$7),"")))</f>
        <v/>
      </c>
      <c r="M136" s="22">
        <f>IF(COUNTA($A136:$E136,$G136:$I136)=0,"",IFERROR(IF(OR($A136="",$B136="",$C136="",$D136="",$E136="",$G136="",$H136="",$I136=""),"Conferir preenchimento",IF(OR($B136&lt;TODAY()-'Parâmetros'!$B$10,$B136&gt;TODAY()+'Parâmetros'!$B$7),"Conferir data",IF(OR($C136&lt;'Parâmetros'!$B$5,$D136&gt;'Parâmetros'!$B$6,$D136&lt;=$C136,($D136-$C136)*1440&lt;'Parâmetros'!$B$9),"Conferir horários",IF(AND($I136&lt;&gt;'Parâmetros'!$D$5,$I136&lt;&gt;'Parâmetros'!$D$6,$I136&lt;&gt;'Parâmetros'!$D$7,$I136&lt;&gt;'Parâmetros'!$D$8),"Conferir status",IF($I136='Parâmetros'!$D$8,"Cancelada",IF($F136="Código não cadastrado","Conferir equipamento",IF($K136&lt;&gt;'Parâmetros'!$F$5,"Conferir equipamento",IF(OR($H136&lt;=0,$H136&gt;'Parâmetros'!$B$8),"Conferir quantidade",IF($L136&gt;$J136,"Conflito de capacidade","Sem conflito"))))))))),"Conferir dados"))</f>
        <v/>
      </c>
      <c r="N136" s="12" t="n"/>
    </row>
    <row r="137" ht="21" customHeight="1">
      <c r="A137" s="12" t="n"/>
      <c r="B137" s="25" t="n"/>
      <c r="C137" s="26" t="n"/>
      <c r="D137" s="26" t="n"/>
      <c r="E137" s="12" t="n"/>
      <c r="F137" s="19">
        <f>IF($E137="","",IFERROR(VLOOKUP($E137,Equipamentos!$A$5:$E$104,2,FALSE),"Código não cadastrado"))</f>
        <v/>
      </c>
      <c r="G137" s="12" t="n"/>
      <c r="H137" s="13" t="n"/>
      <c r="I137" s="14" t="n"/>
      <c r="J137" s="15">
        <f>IF($E137="","",IFERROR(VLOOKUP($E137,Equipamentos!$A$5:$E$104,4,FALSE),""))</f>
        <v/>
      </c>
      <c r="K137" s="20">
        <f>IF($E137="","",IFERROR(VLOOKUP($E137,Equipamentos!$A$5:$E$104,5,FALSE),""))</f>
        <v/>
      </c>
      <c r="L137" s="15">
        <f>IF(OR($B137="",$C137="",$D137="",$E137="",$H137="",$I137=""),"",IF($I137='Parâmetros'!$D$8,"",IFERROR(SUMIFS($H$5:$H$204,$B$5:$B$204,$B137,$E$5:$E$204,$E137,$C$5:$C$204,"&lt;"&amp;$D137,$D$5:$D$204,"&gt;"&amp;$C137,$I$5:$I$204,'Parâmetros'!$D$5)+SUMIFS($H$5:$H$204,$B$5:$B$204,$B137,$E$5:$E$204,$E137,$C$5:$C$204,"&lt;"&amp;$D137,$D$5:$D$204,"&gt;"&amp;$C137,$I$5:$I$204,'Parâmetros'!$D$6)+SUMIFS($H$5:$H$204,$B$5:$B$204,$B137,$E$5:$E$204,$E137,$C$5:$C$204,"&lt;"&amp;$D137,$D$5:$D$204,"&gt;"&amp;$C137,$I$5:$I$204,'Parâmetros'!$D$7),"")))</f>
        <v/>
      </c>
      <c r="M137" s="20">
        <f>IF(COUNTA($A137:$E137,$G137:$I137)=0,"",IFERROR(IF(OR($A137="",$B137="",$C137="",$D137="",$E137="",$G137="",$H137="",$I137=""),"Conferir preenchimento",IF(OR($B137&lt;TODAY()-'Parâmetros'!$B$10,$B137&gt;TODAY()+'Parâmetros'!$B$7),"Conferir data",IF(OR($C137&lt;'Parâmetros'!$B$5,$D137&gt;'Parâmetros'!$B$6,$D137&lt;=$C137,($D137-$C137)*1440&lt;'Parâmetros'!$B$9),"Conferir horários",IF(AND($I137&lt;&gt;'Parâmetros'!$D$5,$I137&lt;&gt;'Parâmetros'!$D$6,$I137&lt;&gt;'Parâmetros'!$D$7,$I137&lt;&gt;'Parâmetros'!$D$8),"Conferir status",IF($I137='Parâmetros'!$D$8,"Cancelada",IF($F137="Código não cadastrado","Conferir equipamento",IF($K137&lt;&gt;'Parâmetros'!$F$5,"Conferir equipamento",IF(OR($H137&lt;=0,$H137&gt;'Parâmetros'!$B$8),"Conferir quantidade",IF($L137&gt;$J137,"Conflito de capacidade","Sem conflito"))))))))),"Conferir dados"))</f>
        <v/>
      </c>
      <c r="N137" s="12" t="n"/>
    </row>
    <row r="138" ht="21" customHeight="1">
      <c r="A138" s="12" t="n"/>
      <c r="B138" s="25" t="n"/>
      <c r="C138" s="26" t="n"/>
      <c r="D138" s="26" t="n"/>
      <c r="E138" s="12" t="n"/>
      <c r="F138" s="21">
        <f>IF($E138="","",IFERROR(VLOOKUP($E138,Equipamentos!$A$5:$E$104,2,FALSE),"Código não cadastrado"))</f>
        <v/>
      </c>
      <c r="G138" s="12" t="n"/>
      <c r="H138" s="13" t="n"/>
      <c r="I138" s="14" t="n"/>
      <c r="J138" s="16">
        <f>IF($E138="","",IFERROR(VLOOKUP($E138,Equipamentos!$A$5:$E$104,4,FALSE),""))</f>
        <v/>
      </c>
      <c r="K138" s="22">
        <f>IF($E138="","",IFERROR(VLOOKUP($E138,Equipamentos!$A$5:$E$104,5,FALSE),""))</f>
        <v/>
      </c>
      <c r="L138" s="16">
        <f>IF(OR($B138="",$C138="",$D138="",$E138="",$H138="",$I138=""),"",IF($I138='Parâmetros'!$D$8,"",IFERROR(SUMIFS($H$5:$H$204,$B$5:$B$204,$B138,$E$5:$E$204,$E138,$C$5:$C$204,"&lt;"&amp;$D138,$D$5:$D$204,"&gt;"&amp;$C138,$I$5:$I$204,'Parâmetros'!$D$5)+SUMIFS($H$5:$H$204,$B$5:$B$204,$B138,$E$5:$E$204,$E138,$C$5:$C$204,"&lt;"&amp;$D138,$D$5:$D$204,"&gt;"&amp;$C138,$I$5:$I$204,'Parâmetros'!$D$6)+SUMIFS($H$5:$H$204,$B$5:$B$204,$B138,$E$5:$E$204,$E138,$C$5:$C$204,"&lt;"&amp;$D138,$D$5:$D$204,"&gt;"&amp;$C138,$I$5:$I$204,'Parâmetros'!$D$7),"")))</f>
        <v/>
      </c>
      <c r="M138" s="22">
        <f>IF(COUNTA($A138:$E138,$G138:$I138)=0,"",IFERROR(IF(OR($A138="",$B138="",$C138="",$D138="",$E138="",$G138="",$H138="",$I138=""),"Conferir preenchimento",IF(OR($B138&lt;TODAY()-'Parâmetros'!$B$10,$B138&gt;TODAY()+'Parâmetros'!$B$7),"Conferir data",IF(OR($C138&lt;'Parâmetros'!$B$5,$D138&gt;'Parâmetros'!$B$6,$D138&lt;=$C138,($D138-$C138)*1440&lt;'Parâmetros'!$B$9),"Conferir horários",IF(AND($I138&lt;&gt;'Parâmetros'!$D$5,$I138&lt;&gt;'Parâmetros'!$D$6,$I138&lt;&gt;'Parâmetros'!$D$7,$I138&lt;&gt;'Parâmetros'!$D$8),"Conferir status",IF($I138='Parâmetros'!$D$8,"Cancelada",IF($F138="Código não cadastrado","Conferir equipamento",IF($K138&lt;&gt;'Parâmetros'!$F$5,"Conferir equipamento",IF(OR($H138&lt;=0,$H138&gt;'Parâmetros'!$B$8),"Conferir quantidade",IF($L138&gt;$J138,"Conflito de capacidade","Sem conflito"))))))))),"Conferir dados"))</f>
        <v/>
      </c>
      <c r="N138" s="12" t="n"/>
    </row>
    <row r="139" ht="21" customHeight="1">
      <c r="A139" s="12" t="n"/>
      <c r="B139" s="25" t="n"/>
      <c r="C139" s="26" t="n"/>
      <c r="D139" s="26" t="n"/>
      <c r="E139" s="12" t="n"/>
      <c r="F139" s="19">
        <f>IF($E139="","",IFERROR(VLOOKUP($E139,Equipamentos!$A$5:$E$104,2,FALSE),"Código não cadastrado"))</f>
        <v/>
      </c>
      <c r="G139" s="12" t="n"/>
      <c r="H139" s="13" t="n"/>
      <c r="I139" s="14" t="n"/>
      <c r="J139" s="15">
        <f>IF($E139="","",IFERROR(VLOOKUP($E139,Equipamentos!$A$5:$E$104,4,FALSE),""))</f>
        <v/>
      </c>
      <c r="K139" s="20">
        <f>IF($E139="","",IFERROR(VLOOKUP($E139,Equipamentos!$A$5:$E$104,5,FALSE),""))</f>
        <v/>
      </c>
      <c r="L139" s="15">
        <f>IF(OR($B139="",$C139="",$D139="",$E139="",$H139="",$I139=""),"",IF($I139='Parâmetros'!$D$8,"",IFERROR(SUMIFS($H$5:$H$204,$B$5:$B$204,$B139,$E$5:$E$204,$E139,$C$5:$C$204,"&lt;"&amp;$D139,$D$5:$D$204,"&gt;"&amp;$C139,$I$5:$I$204,'Parâmetros'!$D$5)+SUMIFS($H$5:$H$204,$B$5:$B$204,$B139,$E$5:$E$204,$E139,$C$5:$C$204,"&lt;"&amp;$D139,$D$5:$D$204,"&gt;"&amp;$C139,$I$5:$I$204,'Parâmetros'!$D$6)+SUMIFS($H$5:$H$204,$B$5:$B$204,$B139,$E$5:$E$204,$E139,$C$5:$C$204,"&lt;"&amp;$D139,$D$5:$D$204,"&gt;"&amp;$C139,$I$5:$I$204,'Parâmetros'!$D$7),"")))</f>
        <v/>
      </c>
      <c r="M139" s="20">
        <f>IF(COUNTA($A139:$E139,$G139:$I139)=0,"",IFERROR(IF(OR($A139="",$B139="",$C139="",$D139="",$E139="",$G139="",$H139="",$I139=""),"Conferir preenchimento",IF(OR($B139&lt;TODAY()-'Parâmetros'!$B$10,$B139&gt;TODAY()+'Parâmetros'!$B$7),"Conferir data",IF(OR($C139&lt;'Parâmetros'!$B$5,$D139&gt;'Parâmetros'!$B$6,$D139&lt;=$C139,($D139-$C139)*1440&lt;'Parâmetros'!$B$9),"Conferir horários",IF(AND($I139&lt;&gt;'Parâmetros'!$D$5,$I139&lt;&gt;'Parâmetros'!$D$6,$I139&lt;&gt;'Parâmetros'!$D$7,$I139&lt;&gt;'Parâmetros'!$D$8),"Conferir status",IF($I139='Parâmetros'!$D$8,"Cancelada",IF($F139="Código não cadastrado","Conferir equipamento",IF($K139&lt;&gt;'Parâmetros'!$F$5,"Conferir equipamento",IF(OR($H139&lt;=0,$H139&gt;'Parâmetros'!$B$8),"Conferir quantidade",IF($L139&gt;$J139,"Conflito de capacidade","Sem conflito"))))))))),"Conferir dados"))</f>
        <v/>
      </c>
      <c r="N139" s="12" t="n"/>
    </row>
    <row r="140" ht="21" customHeight="1">
      <c r="A140" s="12" t="n"/>
      <c r="B140" s="25" t="n"/>
      <c r="C140" s="26" t="n"/>
      <c r="D140" s="26" t="n"/>
      <c r="E140" s="12" t="n"/>
      <c r="F140" s="21">
        <f>IF($E140="","",IFERROR(VLOOKUP($E140,Equipamentos!$A$5:$E$104,2,FALSE),"Código não cadastrado"))</f>
        <v/>
      </c>
      <c r="G140" s="12" t="n"/>
      <c r="H140" s="13" t="n"/>
      <c r="I140" s="14" t="n"/>
      <c r="J140" s="16">
        <f>IF($E140="","",IFERROR(VLOOKUP($E140,Equipamentos!$A$5:$E$104,4,FALSE),""))</f>
        <v/>
      </c>
      <c r="K140" s="22">
        <f>IF($E140="","",IFERROR(VLOOKUP($E140,Equipamentos!$A$5:$E$104,5,FALSE),""))</f>
        <v/>
      </c>
      <c r="L140" s="16">
        <f>IF(OR($B140="",$C140="",$D140="",$E140="",$H140="",$I140=""),"",IF($I140='Parâmetros'!$D$8,"",IFERROR(SUMIFS($H$5:$H$204,$B$5:$B$204,$B140,$E$5:$E$204,$E140,$C$5:$C$204,"&lt;"&amp;$D140,$D$5:$D$204,"&gt;"&amp;$C140,$I$5:$I$204,'Parâmetros'!$D$5)+SUMIFS($H$5:$H$204,$B$5:$B$204,$B140,$E$5:$E$204,$E140,$C$5:$C$204,"&lt;"&amp;$D140,$D$5:$D$204,"&gt;"&amp;$C140,$I$5:$I$204,'Parâmetros'!$D$6)+SUMIFS($H$5:$H$204,$B$5:$B$204,$B140,$E$5:$E$204,$E140,$C$5:$C$204,"&lt;"&amp;$D140,$D$5:$D$204,"&gt;"&amp;$C140,$I$5:$I$204,'Parâmetros'!$D$7),"")))</f>
        <v/>
      </c>
      <c r="M140" s="22">
        <f>IF(COUNTA($A140:$E140,$G140:$I140)=0,"",IFERROR(IF(OR($A140="",$B140="",$C140="",$D140="",$E140="",$G140="",$H140="",$I140=""),"Conferir preenchimento",IF(OR($B140&lt;TODAY()-'Parâmetros'!$B$10,$B140&gt;TODAY()+'Parâmetros'!$B$7),"Conferir data",IF(OR($C140&lt;'Parâmetros'!$B$5,$D140&gt;'Parâmetros'!$B$6,$D140&lt;=$C140,($D140-$C140)*1440&lt;'Parâmetros'!$B$9),"Conferir horários",IF(AND($I140&lt;&gt;'Parâmetros'!$D$5,$I140&lt;&gt;'Parâmetros'!$D$6,$I140&lt;&gt;'Parâmetros'!$D$7,$I140&lt;&gt;'Parâmetros'!$D$8),"Conferir status",IF($I140='Parâmetros'!$D$8,"Cancelada",IF($F140="Código não cadastrado","Conferir equipamento",IF($K140&lt;&gt;'Parâmetros'!$F$5,"Conferir equipamento",IF(OR($H140&lt;=0,$H140&gt;'Parâmetros'!$B$8),"Conferir quantidade",IF($L140&gt;$J140,"Conflito de capacidade","Sem conflito"))))))))),"Conferir dados"))</f>
        <v/>
      </c>
      <c r="N140" s="12" t="n"/>
    </row>
    <row r="141" ht="21" customHeight="1">
      <c r="A141" s="12" t="n"/>
      <c r="B141" s="25" t="n"/>
      <c r="C141" s="26" t="n"/>
      <c r="D141" s="26" t="n"/>
      <c r="E141" s="12" t="n"/>
      <c r="F141" s="19">
        <f>IF($E141="","",IFERROR(VLOOKUP($E141,Equipamentos!$A$5:$E$104,2,FALSE),"Código não cadastrado"))</f>
        <v/>
      </c>
      <c r="G141" s="12" t="n"/>
      <c r="H141" s="13" t="n"/>
      <c r="I141" s="14" t="n"/>
      <c r="J141" s="15">
        <f>IF($E141="","",IFERROR(VLOOKUP($E141,Equipamentos!$A$5:$E$104,4,FALSE),""))</f>
        <v/>
      </c>
      <c r="K141" s="20">
        <f>IF($E141="","",IFERROR(VLOOKUP($E141,Equipamentos!$A$5:$E$104,5,FALSE),""))</f>
        <v/>
      </c>
      <c r="L141" s="15">
        <f>IF(OR($B141="",$C141="",$D141="",$E141="",$H141="",$I141=""),"",IF($I141='Parâmetros'!$D$8,"",IFERROR(SUMIFS($H$5:$H$204,$B$5:$B$204,$B141,$E$5:$E$204,$E141,$C$5:$C$204,"&lt;"&amp;$D141,$D$5:$D$204,"&gt;"&amp;$C141,$I$5:$I$204,'Parâmetros'!$D$5)+SUMIFS($H$5:$H$204,$B$5:$B$204,$B141,$E$5:$E$204,$E141,$C$5:$C$204,"&lt;"&amp;$D141,$D$5:$D$204,"&gt;"&amp;$C141,$I$5:$I$204,'Parâmetros'!$D$6)+SUMIFS($H$5:$H$204,$B$5:$B$204,$B141,$E$5:$E$204,$E141,$C$5:$C$204,"&lt;"&amp;$D141,$D$5:$D$204,"&gt;"&amp;$C141,$I$5:$I$204,'Parâmetros'!$D$7),"")))</f>
        <v/>
      </c>
      <c r="M141" s="20">
        <f>IF(COUNTA($A141:$E141,$G141:$I141)=0,"",IFERROR(IF(OR($A141="",$B141="",$C141="",$D141="",$E141="",$G141="",$H141="",$I141=""),"Conferir preenchimento",IF(OR($B141&lt;TODAY()-'Parâmetros'!$B$10,$B141&gt;TODAY()+'Parâmetros'!$B$7),"Conferir data",IF(OR($C141&lt;'Parâmetros'!$B$5,$D141&gt;'Parâmetros'!$B$6,$D141&lt;=$C141,($D141-$C141)*1440&lt;'Parâmetros'!$B$9),"Conferir horários",IF(AND($I141&lt;&gt;'Parâmetros'!$D$5,$I141&lt;&gt;'Parâmetros'!$D$6,$I141&lt;&gt;'Parâmetros'!$D$7,$I141&lt;&gt;'Parâmetros'!$D$8),"Conferir status",IF($I141='Parâmetros'!$D$8,"Cancelada",IF($F141="Código não cadastrado","Conferir equipamento",IF($K141&lt;&gt;'Parâmetros'!$F$5,"Conferir equipamento",IF(OR($H141&lt;=0,$H141&gt;'Parâmetros'!$B$8),"Conferir quantidade",IF($L141&gt;$J141,"Conflito de capacidade","Sem conflito"))))))))),"Conferir dados"))</f>
        <v/>
      </c>
      <c r="N141" s="12" t="n"/>
    </row>
    <row r="142" ht="21" customHeight="1">
      <c r="A142" s="12" t="n"/>
      <c r="B142" s="25" t="n"/>
      <c r="C142" s="26" t="n"/>
      <c r="D142" s="26" t="n"/>
      <c r="E142" s="12" t="n"/>
      <c r="F142" s="21">
        <f>IF($E142="","",IFERROR(VLOOKUP($E142,Equipamentos!$A$5:$E$104,2,FALSE),"Código não cadastrado"))</f>
        <v/>
      </c>
      <c r="G142" s="12" t="n"/>
      <c r="H142" s="13" t="n"/>
      <c r="I142" s="14" t="n"/>
      <c r="J142" s="16">
        <f>IF($E142="","",IFERROR(VLOOKUP($E142,Equipamentos!$A$5:$E$104,4,FALSE),""))</f>
        <v/>
      </c>
      <c r="K142" s="22">
        <f>IF($E142="","",IFERROR(VLOOKUP($E142,Equipamentos!$A$5:$E$104,5,FALSE),""))</f>
        <v/>
      </c>
      <c r="L142" s="16">
        <f>IF(OR($B142="",$C142="",$D142="",$E142="",$H142="",$I142=""),"",IF($I142='Parâmetros'!$D$8,"",IFERROR(SUMIFS($H$5:$H$204,$B$5:$B$204,$B142,$E$5:$E$204,$E142,$C$5:$C$204,"&lt;"&amp;$D142,$D$5:$D$204,"&gt;"&amp;$C142,$I$5:$I$204,'Parâmetros'!$D$5)+SUMIFS($H$5:$H$204,$B$5:$B$204,$B142,$E$5:$E$204,$E142,$C$5:$C$204,"&lt;"&amp;$D142,$D$5:$D$204,"&gt;"&amp;$C142,$I$5:$I$204,'Parâmetros'!$D$6)+SUMIFS($H$5:$H$204,$B$5:$B$204,$B142,$E$5:$E$204,$E142,$C$5:$C$204,"&lt;"&amp;$D142,$D$5:$D$204,"&gt;"&amp;$C142,$I$5:$I$204,'Parâmetros'!$D$7),"")))</f>
        <v/>
      </c>
      <c r="M142" s="22">
        <f>IF(COUNTA($A142:$E142,$G142:$I142)=0,"",IFERROR(IF(OR($A142="",$B142="",$C142="",$D142="",$E142="",$G142="",$H142="",$I142=""),"Conferir preenchimento",IF(OR($B142&lt;TODAY()-'Parâmetros'!$B$10,$B142&gt;TODAY()+'Parâmetros'!$B$7),"Conferir data",IF(OR($C142&lt;'Parâmetros'!$B$5,$D142&gt;'Parâmetros'!$B$6,$D142&lt;=$C142,($D142-$C142)*1440&lt;'Parâmetros'!$B$9),"Conferir horários",IF(AND($I142&lt;&gt;'Parâmetros'!$D$5,$I142&lt;&gt;'Parâmetros'!$D$6,$I142&lt;&gt;'Parâmetros'!$D$7,$I142&lt;&gt;'Parâmetros'!$D$8),"Conferir status",IF($I142='Parâmetros'!$D$8,"Cancelada",IF($F142="Código não cadastrado","Conferir equipamento",IF($K142&lt;&gt;'Parâmetros'!$F$5,"Conferir equipamento",IF(OR($H142&lt;=0,$H142&gt;'Parâmetros'!$B$8),"Conferir quantidade",IF($L142&gt;$J142,"Conflito de capacidade","Sem conflito"))))))))),"Conferir dados"))</f>
        <v/>
      </c>
      <c r="N142" s="12" t="n"/>
    </row>
    <row r="143" ht="21" customHeight="1">
      <c r="A143" s="12" t="n"/>
      <c r="B143" s="25" t="n"/>
      <c r="C143" s="26" t="n"/>
      <c r="D143" s="26" t="n"/>
      <c r="E143" s="12" t="n"/>
      <c r="F143" s="19">
        <f>IF($E143="","",IFERROR(VLOOKUP($E143,Equipamentos!$A$5:$E$104,2,FALSE),"Código não cadastrado"))</f>
        <v/>
      </c>
      <c r="G143" s="12" t="n"/>
      <c r="H143" s="13" t="n"/>
      <c r="I143" s="14" t="n"/>
      <c r="J143" s="15">
        <f>IF($E143="","",IFERROR(VLOOKUP($E143,Equipamentos!$A$5:$E$104,4,FALSE),""))</f>
        <v/>
      </c>
      <c r="K143" s="20">
        <f>IF($E143="","",IFERROR(VLOOKUP($E143,Equipamentos!$A$5:$E$104,5,FALSE),""))</f>
        <v/>
      </c>
      <c r="L143" s="15">
        <f>IF(OR($B143="",$C143="",$D143="",$E143="",$H143="",$I143=""),"",IF($I143='Parâmetros'!$D$8,"",IFERROR(SUMIFS($H$5:$H$204,$B$5:$B$204,$B143,$E$5:$E$204,$E143,$C$5:$C$204,"&lt;"&amp;$D143,$D$5:$D$204,"&gt;"&amp;$C143,$I$5:$I$204,'Parâmetros'!$D$5)+SUMIFS($H$5:$H$204,$B$5:$B$204,$B143,$E$5:$E$204,$E143,$C$5:$C$204,"&lt;"&amp;$D143,$D$5:$D$204,"&gt;"&amp;$C143,$I$5:$I$204,'Parâmetros'!$D$6)+SUMIFS($H$5:$H$204,$B$5:$B$204,$B143,$E$5:$E$204,$E143,$C$5:$C$204,"&lt;"&amp;$D143,$D$5:$D$204,"&gt;"&amp;$C143,$I$5:$I$204,'Parâmetros'!$D$7),"")))</f>
        <v/>
      </c>
      <c r="M143" s="20">
        <f>IF(COUNTA($A143:$E143,$G143:$I143)=0,"",IFERROR(IF(OR($A143="",$B143="",$C143="",$D143="",$E143="",$G143="",$H143="",$I143=""),"Conferir preenchimento",IF(OR($B143&lt;TODAY()-'Parâmetros'!$B$10,$B143&gt;TODAY()+'Parâmetros'!$B$7),"Conferir data",IF(OR($C143&lt;'Parâmetros'!$B$5,$D143&gt;'Parâmetros'!$B$6,$D143&lt;=$C143,($D143-$C143)*1440&lt;'Parâmetros'!$B$9),"Conferir horários",IF(AND($I143&lt;&gt;'Parâmetros'!$D$5,$I143&lt;&gt;'Parâmetros'!$D$6,$I143&lt;&gt;'Parâmetros'!$D$7,$I143&lt;&gt;'Parâmetros'!$D$8),"Conferir status",IF($I143='Parâmetros'!$D$8,"Cancelada",IF($F143="Código não cadastrado","Conferir equipamento",IF($K143&lt;&gt;'Parâmetros'!$F$5,"Conferir equipamento",IF(OR($H143&lt;=0,$H143&gt;'Parâmetros'!$B$8),"Conferir quantidade",IF($L143&gt;$J143,"Conflito de capacidade","Sem conflito"))))))))),"Conferir dados"))</f>
        <v/>
      </c>
      <c r="N143" s="12" t="n"/>
    </row>
    <row r="144" ht="21" customHeight="1">
      <c r="A144" s="12" t="n"/>
      <c r="B144" s="25" t="n"/>
      <c r="C144" s="26" t="n"/>
      <c r="D144" s="26" t="n"/>
      <c r="E144" s="12" t="n"/>
      <c r="F144" s="21">
        <f>IF($E144="","",IFERROR(VLOOKUP($E144,Equipamentos!$A$5:$E$104,2,FALSE),"Código não cadastrado"))</f>
        <v/>
      </c>
      <c r="G144" s="12" t="n"/>
      <c r="H144" s="13" t="n"/>
      <c r="I144" s="14" t="n"/>
      <c r="J144" s="16">
        <f>IF($E144="","",IFERROR(VLOOKUP($E144,Equipamentos!$A$5:$E$104,4,FALSE),""))</f>
        <v/>
      </c>
      <c r="K144" s="22">
        <f>IF($E144="","",IFERROR(VLOOKUP($E144,Equipamentos!$A$5:$E$104,5,FALSE),""))</f>
        <v/>
      </c>
      <c r="L144" s="16">
        <f>IF(OR($B144="",$C144="",$D144="",$E144="",$H144="",$I144=""),"",IF($I144='Parâmetros'!$D$8,"",IFERROR(SUMIFS($H$5:$H$204,$B$5:$B$204,$B144,$E$5:$E$204,$E144,$C$5:$C$204,"&lt;"&amp;$D144,$D$5:$D$204,"&gt;"&amp;$C144,$I$5:$I$204,'Parâmetros'!$D$5)+SUMIFS($H$5:$H$204,$B$5:$B$204,$B144,$E$5:$E$204,$E144,$C$5:$C$204,"&lt;"&amp;$D144,$D$5:$D$204,"&gt;"&amp;$C144,$I$5:$I$204,'Parâmetros'!$D$6)+SUMIFS($H$5:$H$204,$B$5:$B$204,$B144,$E$5:$E$204,$E144,$C$5:$C$204,"&lt;"&amp;$D144,$D$5:$D$204,"&gt;"&amp;$C144,$I$5:$I$204,'Parâmetros'!$D$7),"")))</f>
        <v/>
      </c>
      <c r="M144" s="22">
        <f>IF(COUNTA($A144:$E144,$G144:$I144)=0,"",IFERROR(IF(OR($A144="",$B144="",$C144="",$D144="",$E144="",$G144="",$H144="",$I144=""),"Conferir preenchimento",IF(OR($B144&lt;TODAY()-'Parâmetros'!$B$10,$B144&gt;TODAY()+'Parâmetros'!$B$7),"Conferir data",IF(OR($C144&lt;'Parâmetros'!$B$5,$D144&gt;'Parâmetros'!$B$6,$D144&lt;=$C144,($D144-$C144)*1440&lt;'Parâmetros'!$B$9),"Conferir horários",IF(AND($I144&lt;&gt;'Parâmetros'!$D$5,$I144&lt;&gt;'Parâmetros'!$D$6,$I144&lt;&gt;'Parâmetros'!$D$7,$I144&lt;&gt;'Parâmetros'!$D$8),"Conferir status",IF($I144='Parâmetros'!$D$8,"Cancelada",IF($F144="Código não cadastrado","Conferir equipamento",IF($K144&lt;&gt;'Parâmetros'!$F$5,"Conferir equipamento",IF(OR($H144&lt;=0,$H144&gt;'Parâmetros'!$B$8),"Conferir quantidade",IF($L144&gt;$J144,"Conflito de capacidade","Sem conflito"))))))))),"Conferir dados"))</f>
        <v/>
      </c>
      <c r="N144" s="12" t="n"/>
    </row>
    <row r="145" ht="21" customHeight="1">
      <c r="A145" s="12" t="n"/>
      <c r="B145" s="25" t="n"/>
      <c r="C145" s="26" t="n"/>
      <c r="D145" s="26" t="n"/>
      <c r="E145" s="12" t="n"/>
      <c r="F145" s="19">
        <f>IF($E145="","",IFERROR(VLOOKUP($E145,Equipamentos!$A$5:$E$104,2,FALSE),"Código não cadastrado"))</f>
        <v/>
      </c>
      <c r="G145" s="12" t="n"/>
      <c r="H145" s="13" t="n"/>
      <c r="I145" s="14" t="n"/>
      <c r="J145" s="15">
        <f>IF($E145="","",IFERROR(VLOOKUP($E145,Equipamentos!$A$5:$E$104,4,FALSE),""))</f>
        <v/>
      </c>
      <c r="K145" s="20">
        <f>IF($E145="","",IFERROR(VLOOKUP($E145,Equipamentos!$A$5:$E$104,5,FALSE),""))</f>
        <v/>
      </c>
      <c r="L145" s="15">
        <f>IF(OR($B145="",$C145="",$D145="",$E145="",$H145="",$I145=""),"",IF($I145='Parâmetros'!$D$8,"",IFERROR(SUMIFS($H$5:$H$204,$B$5:$B$204,$B145,$E$5:$E$204,$E145,$C$5:$C$204,"&lt;"&amp;$D145,$D$5:$D$204,"&gt;"&amp;$C145,$I$5:$I$204,'Parâmetros'!$D$5)+SUMIFS($H$5:$H$204,$B$5:$B$204,$B145,$E$5:$E$204,$E145,$C$5:$C$204,"&lt;"&amp;$D145,$D$5:$D$204,"&gt;"&amp;$C145,$I$5:$I$204,'Parâmetros'!$D$6)+SUMIFS($H$5:$H$204,$B$5:$B$204,$B145,$E$5:$E$204,$E145,$C$5:$C$204,"&lt;"&amp;$D145,$D$5:$D$204,"&gt;"&amp;$C145,$I$5:$I$204,'Parâmetros'!$D$7),"")))</f>
        <v/>
      </c>
      <c r="M145" s="20">
        <f>IF(COUNTA($A145:$E145,$G145:$I145)=0,"",IFERROR(IF(OR($A145="",$B145="",$C145="",$D145="",$E145="",$G145="",$H145="",$I145=""),"Conferir preenchimento",IF(OR($B145&lt;TODAY()-'Parâmetros'!$B$10,$B145&gt;TODAY()+'Parâmetros'!$B$7),"Conferir data",IF(OR($C145&lt;'Parâmetros'!$B$5,$D145&gt;'Parâmetros'!$B$6,$D145&lt;=$C145,($D145-$C145)*1440&lt;'Parâmetros'!$B$9),"Conferir horários",IF(AND($I145&lt;&gt;'Parâmetros'!$D$5,$I145&lt;&gt;'Parâmetros'!$D$6,$I145&lt;&gt;'Parâmetros'!$D$7,$I145&lt;&gt;'Parâmetros'!$D$8),"Conferir status",IF($I145='Parâmetros'!$D$8,"Cancelada",IF($F145="Código não cadastrado","Conferir equipamento",IF($K145&lt;&gt;'Parâmetros'!$F$5,"Conferir equipamento",IF(OR($H145&lt;=0,$H145&gt;'Parâmetros'!$B$8),"Conferir quantidade",IF($L145&gt;$J145,"Conflito de capacidade","Sem conflito"))))))))),"Conferir dados"))</f>
        <v/>
      </c>
      <c r="N145" s="12" t="n"/>
    </row>
    <row r="146" ht="21" customHeight="1">
      <c r="A146" s="12" t="n"/>
      <c r="B146" s="25" t="n"/>
      <c r="C146" s="26" t="n"/>
      <c r="D146" s="26" t="n"/>
      <c r="E146" s="12" t="n"/>
      <c r="F146" s="21">
        <f>IF($E146="","",IFERROR(VLOOKUP($E146,Equipamentos!$A$5:$E$104,2,FALSE),"Código não cadastrado"))</f>
        <v/>
      </c>
      <c r="G146" s="12" t="n"/>
      <c r="H146" s="13" t="n"/>
      <c r="I146" s="14" t="n"/>
      <c r="J146" s="16">
        <f>IF($E146="","",IFERROR(VLOOKUP($E146,Equipamentos!$A$5:$E$104,4,FALSE),""))</f>
        <v/>
      </c>
      <c r="K146" s="22">
        <f>IF($E146="","",IFERROR(VLOOKUP($E146,Equipamentos!$A$5:$E$104,5,FALSE),""))</f>
        <v/>
      </c>
      <c r="L146" s="16">
        <f>IF(OR($B146="",$C146="",$D146="",$E146="",$H146="",$I146=""),"",IF($I146='Parâmetros'!$D$8,"",IFERROR(SUMIFS($H$5:$H$204,$B$5:$B$204,$B146,$E$5:$E$204,$E146,$C$5:$C$204,"&lt;"&amp;$D146,$D$5:$D$204,"&gt;"&amp;$C146,$I$5:$I$204,'Parâmetros'!$D$5)+SUMIFS($H$5:$H$204,$B$5:$B$204,$B146,$E$5:$E$204,$E146,$C$5:$C$204,"&lt;"&amp;$D146,$D$5:$D$204,"&gt;"&amp;$C146,$I$5:$I$204,'Parâmetros'!$D$6)+SUMIFS($H$5:$H$204,$B$5:$B$204,$B146,$E$5:$E$204,$E146,$C$5:$C$204,"&lt;"&amp;$D146,$D$5:$D$204,"&gt;"&amp;$C146,$I$5:$I$204,'Parâmetros'!$D$7),"")))</f>
        <v/>
      </c>
      <c r="M146" s="22">
        <f>IF(COUNTA($A146:$E146,$G146:$I146)=0,"",IFERROR(IF(OR($A146="",$B146="",$C146="",$D146="",$E146="",$G146="",$H146="",$I146=""),"Conferir preenchimento",IF(OR($B146&lt;TODAY()-'Parâmetros'!$B$10,$B146&gt;TODAY()+'Parâmetros'!$B$7),"Conferir data",IF(OR($C146&lt;'Parâmetros'!$B$5,$D146&gt;'Parâmetros'!$B$6,$D146&lt;=$C146,($D146-$C146)*1440&lt;'Parâmetros'!$B$9),"Conferir horários",IF(AND($I146&lt;&gt;'Parâmetros'!$D$5,$I146&lt;&gt;'Parâmetros'!$D$6,$I146&lt;&gt;'Parâmetros'!$D$7,$I146&lt;&gt;'Parâmetros'!$D$8),"Conferir status",IF($I146='Parâmetros'!$D$8,"Cancelada",IF($F146="Código não cadastrado","Conferir equipamento",IF($K146&lt;&gt;'Parâmetros'!$F$5,"Conferir equipamento",IF(OR($H146&lt;=0,$H146&gt;'Parâmetros'!$B$8),"Conferir quantidade",IF($L146&gt;$J146,"Conflito de capacidade","Sem conflito"))))))))),"Conferir dados"))</f>
        <v/>
      </c>
      <c r="N146" s="12" t="n"/>
    </row>
    <row r="147" ht="21" customHeight="1">
      <c r="A147" s="12" t="n"/>
      <c r="B147" s="25" t="n"/>
      <c r="C147" s="26" t="n"/>
      <c r="D147" s="26" t="n"/>
      <c r="E147" s="12" t="n"/>
      <c r="F147" s="19">
        <f>IF($E147="","",IFERROR(VLOOKUP($E147,Equipamentos!$A$5:$E$104,2,FALSE),"Código não cadastrado"))</f>
        <v/>
      </c>
      <c r="G147" s="12" t="n"/>
      <c r="H147" s="13" t="n"/>
      <c r="I147" s="14" t="n"/>
      <c r="J147" s="15">
        <f>IF($E147="","",IFERROR(VLOOKUP($E147,Equipamentos!$A$5:$E$104,4,FALSE),""))</f>
        <v/>
      </c>
      <c r="K147" s="20">
        <f>IF($E147="","",IFERROR(VLOOKUP($E147,Equipamentos!$A$5:$E$104,5,FALSE),""))</f>
        <v/>
      </c>
      <c r="L147" s="15">
        <f>IF(OR($B147="",$C147="",$D147="",$E147="",$H147="",$I147=""),"",IF($I147='Parâmetros'!$D$8,"",IFERROR(SUMIFS($H$5:$H$204,$B$5:$B$204,$B147,$E$5:$E$204,$E147,$C$5:$C$204,"&lt;"&amp;$D147,$D$5:$D$204,"&gt;"&amp;$C147,$I$5:$I$204,'Parâmetros'!$D$5)+SUMIFS($H$5:$H$204,$B$5:$B$204,$B147,$E$5:$E$204,$E147,$C$5:$C$204,"&lt;"&amp;$D147,$D$5:$D$204,"&gt;"&amp;$C147,$I$5:$I$204,'Parâmetros'!$D$6)+SUMIFS($H$5:$H$204,$B$5:$B$204,$B147,$E$5:$E$204,$E147,$C$5:$C$204,"&lt;"&amp;$D147,$D$5:$D$204,"&gt;"&amp;$C147,$I$5:$I$204,'Parâmetros'!$D$7),"")))</f>
        <v/>
      </c>
      <c r="M147" s="20">
        <f>IF(COUNTA($A147:$E147,$G147:$I147)=0,"",IFERROR(IF(OR($A147="",$B147="",$C147="",$D147="",$E147="",$G147="",$H147="",$I147=""),"Conferir preenchimento",IF(OR($B147&lt;TODAY()-'Parâmetros'!$B$10,$B147&gt;TODAY()+'Parâmetros'!$B$7),"Conferir data",IF(OR($C147&lt;'Parâmetros'!$B$5,$D147&gt;'Parâmetros'!$B$6,$D147&lt;=$C147,($D147-$C147)*1440&lt;'Parâmetros'!$B$9),"Conferir horários",IF(AND($I147&lt;&gt;'Parâmetros'!$D$5,$I147&lt;&gt;'Parâmetros'!$D$6,$I147&lt;&gt;'Parâmetros'!$D$7,$I147&lt;&gt;'Parâmetros'!$D$8),"Conferir status",IF($I147='Parâmetros'!$D$8,"Cancelada",IF($F147="Código não cadastrado","Conferir equipamento",IF($K147&lt;&gt;'Parâmetros'!$F$5,"Conferir equipamento",IF(OR($H147&lt;=0,$H147&gt;'Parâmetros'!$B$8),"Conferir quantidade",IF($L147&gt;$J147,"Conflito de capacidade","Sem conflito"))))))))),"Conferir dados"))</f>
        <v/>
      </c>
      <c r="N147" s="12" t="n"/>
    </row>
    <row r="148" ht="21" customHeight="1">
      <c r="A148" s="12" t="n"/>
      <c r="B148" s="25" t="n"/>
      <c r="C148" s="26" t="n"/>
      <c r="D148" s="26" t="n"/>
      <c r="E148" s="12" t="n"/>
      <c r="F148" s="21">
        <f>IF($E148="","",IFERROR(VLOOKUP($E148,Equipamentos!$A$5:$E$104,2,FALSE),"Código não cadastrado"))</f>
        <v/>
      </c>
      <c r="G148" s="12" t="n"/>
      <c r="H148" s="13" t="n"/>
      <c r="I148" s="14" t="n"/>
      <c r="J148" s="16">
        <f>IF($E148="","",IFERROR(VLOOKUP($E148,Equipamentos!$A$5:$E$104,4,FALSE),""))</f>
        <v/>
      </c>
      <c r="K148" s="22">
        <f>IF($E148="","",IFERROR(VLOOKUP($E148,Equipamentos!$A$5:$E$104,5,FALSE),""))</f>
        <v/>
      </c>
      <c r="L148" s="16">
        <f>IF(OR($B148="",$C148="",$D148="",$E148="",$H148="",$I148=""),"",IF($I148='Parâmetros'!$D$8,"",IFERROR(SUMIFS($H$5:$H$204,$B$5:$B$204,$B148,$E$5:$E$204,$E148,$C$5:$C$204,"&lt;"&amp;$D148,$D$5:$D$204,"&gt;"&amp;$C148,$I$5:$I$204,'Parâmetros'!$D$5)+SUMIFS($H$5:$H$204,$B$5:$B$204,$B148,$E$5:$E$204,$E148,$C$5:$C$204,"&lt;"&amp;$D148,$D$5:$D$204,"&gt;"&amp;$C148,$I$5:$I$204,'Parâmetros'!$D$6)+SUMIFS($H$5:$H$204,$B$5:$B$204,$B148,$E$5:$E$204,$E148,$C$5:$C$204,"&lt;"&amp;$D148,$D$5:$D$204,"&gt;"&amp;$C148,$I$5:$I$204,'Parâmetros'!$D$7),"")))</f>
        <v/>
      </c>
      <c r="M148" s="22">
        <f>IF(COUNTA($A148:$E148,$G148:$I148)=0,"",IFERROR(IF(OR($A148="",$B148="",$C148="",$D148="",$E148="",$G148="",$H148="",$I148=""),"Conferir preenchimento",IF(OR($B148&lt;TODAY()-'Parâmetros'!$B$10,$B148&gt;TODAY()+'Parâmetros'!$B$7),"Conferir data",IF(OR($C148&lt;'Parâmetros'!$B$5,$D148&gt;'Parâmetros'!$B$6,$D148&lt;=$C148,($D148-$C148)*1440&lt;'Parâmetros'!$B$9),"Conferir horários",IF(AND($I148&lt;&gt;'Parâmetros'!$D$5,$I148&lt;&gt;'Parâmetros'!$D$6,$I148&lt;&gt;'Parâmetros'!$D$7,$I148&lt;&gt;'Parâmetros'!$D$8),"Conferir status",IF($I148='Parâmetros'!$D$8,"Cancelada",IF($F148="Código não cadastrado","Conferir equipamento",IF($K148&lt;&gt;'Parâmetros'!$F$5,"Conferir equipamento",IF(OR($H148&lt;=0,$H148&gt;'Parâmetros'!$B$8),"Conferir quantidade",IF($L148&gt;$J148,"Conflito de capacidade","Sem conflito"))))))))),"Conferir dados"))</f>
        <v/>
      </c>
      <c r="N148" s="12" t="n"/>
    </row>
    <row r="149" ht="21" customHeight="1">
      <c r="A149" s="12" t="n"/>
      <c r="B149" s="25" t="n"/>
      <c r="C149" s="26" t="n"/>
      <c r="D149" s="26" t="n"/>
      <c r="E149" s="12" t="n"/>
      <c r="F149" s="19">
        <f>IF($E149="","",IFERROR(VLOOKUP($E149,Equipamentos!$A$5:$E$104,2,FALSE),"Código não cadastrado"))</f>
        <v/>
      </c>
      <c r="G149" s="12" t="n"/>
      <c r="H149" s="13" t="n"/>
      <c r="I149" s="14" t="n"/>
      <c r="J149" s="15">
        <f>IF($E149="","",IFERROR(VLOOKUP($E149,Equipamentos!$A$5:$E$104,4,FALSE),""))</f>
        <v/>
      </c>
      <c r="K149" s="20">
        <f>IF($E149="","",IFERROR(VLOOKUP($E149,Equipamentos!$A$5:$E$104,5,FALSE),""))</f>
        <v/>
      </c>
      <c r="L149" s="15">
        <f>IF(OR($B149="",$C149="",$D149="",$E149="",$H149="",$I149=""),"",IF($I149='Parâmetros'!$D$8,"",IFERROR(SUMIFS($H$5:$H$204,$B$5:$B$204,$B149,$E$5:$E$204,$E149,$C$5:$C$204,"&lt;"&amp;$D149,$D$5:$D$204,"&gt;"&amp;$C149,$I$5:$I$204,'Parâmetros'!$D$5)+SUMIFS($H$5:$H$204,$B$5:$B$204,$B149,$E$5:$E$204,$E149,$C$5:$C$204,"&lt;"&amp;$D149,$D$5:$D$204,"&gt;"&amp;$C149,$I$5:$I$204,'Parâmetros'!$D$6)+SUMIFS($H$5:$H$204,$B$5:$B$204,$B149,$E$5:$E$204,$E149,$C$5:$C$204,"&lt;"&amp;$D149,$D$5:$D$204,"&gt;"&amp;$C149,$I$5:$I$204,'Parâmetros'!$D$7),"")))</f>
        <v/>
      </c>
      <c r="M149" s="20">
        <f>IF(COUNTA($A149:$E149,$G149:$I149)=0,"",IFERROR(IF(OR($A149="",$B149="",$C149="",$D149="",$E149="",$G149="",$H149="",$I149=""),"Conferir preenchimento",IF(OR($B149&lt;TODAY()-'Parâmetros'!$B$10,$B149&gt;TODAY()+'Parâmetros'!$B$7),"Conferir data",IF(OR($C149&lt;'Parâmetros'!$B$5,$D149&gt;'Parâmetros'!$B$6,$D149&lt;=$C149,($D149-$C149)*1440&lt;'Parâmetros'!$B$9),"Conferir horários",IF(AND($I149&lt;&gt;'Parâmetros'!$D$5,$I149&lt;&gt;'Parâmetros'!$D$6,$I149&lt;&gt;'Parâmetros'!$D$7,$I149&lt;&gt;'Parâmetros'!$D$8),"Conferir status",IF($I149='Parâmetros'!$D$8,"Cancelada",IF($F149="Código não cadastrado","Conferir equipamento",IF($K149&lt;&gt;'Parâmetros'!$F$5,"Conferir equipamento",IF(OR($H149&lt;=0,$H149&gt;'Parâmetros'!$B$8),"Conferir quantidade",IF($L149&gt;$J149,"Conflito de capacidade","Sem conflito"))))))))),"Conferir dados"))</f>
        <v/>
      </c>
      <c r="N149" s="12" t="n"/>
    </row>
    <row r="150" ht="21" customHeight="1">
      <c r="A150" s="12" t="n"/>
      <c r="B150" s="25" t="n"/>
      <c r="C150" s="26" t="n"/>
      <c r="D150" s="26" t="n"/>
      <c r="E150" s="12" t="n"/>
      <c r="F150" s="21">
        <f>IF($E150="","",IFERROR(VLOOKUP($E150,Equipamentos!$A$5:$E$104,2,FALSE),"Código não cadastrado"))</f>
        <v/>
      </c>
      <c r="G150" s="12" t="n"/>
      <c r="H150" s="13" t="n"/>
      <c r="I150" s="14" t="n"/>
      <c r="J150" s="16">
        <f>IF($E150="","",IFERROR(VLOOKUP($E150,Equipamentos!$A$5:$E$104,4,FALSE),""))</f>
        <v/>
      </c>
      <c r="K150" s="22">
        <f>IF($E150="","",IFERROR(VLOOKUP($E150,Equipamentos!$A$5:$E$104,5,FALSE),""))</f>
        <v/>
      </c>
      <c r="L150" s="16">
        <f>IF(OR($B150="",$C150="",$D150="",$E150="",$H150="",$I150=""),"",IF($I150='Parâmetros'!$D$8,"",IFERROR(SUMIFS($H$5:$H$204,$B$5:$B$204,$B150,$E$5:$E$204,$E150,$C$5:$C$204,"&lt;"&amp;$D150,$D$5:$D$204,"&gt;"&amp;$C150,$I$5:$I$204,'Parâmetros'!$D$5)+SUMIFS($H$5:$H$204,$B$5:$B$204,$B150,$E$5:$E$204,$E150,$C$5:$C$204,"&lt;"&amp;$D150,$D$5:$D$204,"&gt;"&amp;$C150,$I$5:$I$204,'Parâmetros'!$D$6)+SUMIFS($H$5:$H$204,$B$5:$B$204,$B150,$E$5:$E$204,$E150,$C$5:$C$204,"&lt;"&amp;$D150,$D$5:$D$204,"&gt;"&amp;$C150,$I$5:$I$204,'Parâmetros'!$D$7),"")))</f>
        <v/>
      </c>
      <c r="M150" s="22">
        <f>IF(COUNTA($A150:$E150,$G150:$I150)=0,"",IFERROR(IF(OR($A150="",$B150="",$C150="",$D150="",$E150="",$G150="",$H150="",$I150=""),"Conferir preenchimento",IF(OR($B150&lt;TODAY()-'Parâmetros'!$B$10,$B150&gt;TODAY()+'Parâmetros'!$B$7),"Conferir data",IF(OR($C150&lt;'Parâmetros'!$B$5,$D150&gt;'Parâmetros'!$B$6,$D150&lt;=$C150,($D150-$C150)*1440&lt;'Parâmetros'!$B$9),"Conferir horários",IF(AND($I150&lt;&gt;'Parâmetros'!$D$5,$I150&lt;&gt;'Parâmetros'!$D$6,$I150&lt;&gt;'Parâmetros'!$D$7,$I150&lt;&gt;'Parâmetros'!$D$8),"Conferir status",IF($I150='Parâmetros'!$D$8,"Cancelada",IF($F150="Código não cadastrado","Conferir equipamento",IF($K150&lt;&gt;'Parâmetros'!$F$5,"Conferir equipamento",IF(OR($H150&lt;=0,$H150&gt;'Parâmetros'!$B$8),"Conferir quantidade",IF($L150&gt;$J150,"Conflito de capacidade","Sem conflito"))))))))),"Conferir dados"))</f>
        <v/>
      </c>
      <c r="N150" s="12" t="n"/>
    </row>
    <row r="151" ht="21" customHeight="1">
      <c r="A151" s="12" t="n"/>
      <c r="B151" s="25" t="n"/>
      <c r="C151" s="26" t="n"/>
      <c r="D151" s="26" t="n"/>
      <c r="E151" s="12" t="n"/>
      <c r="F151" s="19">
        <f>IF($E151="","",IFERROR(VLOOKUP($E151,Equipamentos!$A$5:$E$104,2,FALSE),"Código não cadastrado"))</f>
        <v/>
      </c>
      <c r="G151" s="12" t="n"/>
      <c r="H151" s="13" t="n"/>
      <c r="I151" s="14" t="n"/>
      <c r="J151" s="15">
        <f>IF($E151="","",IFERROR(VLOOKUP($E151,Equipamentos!$A$5:$E$104,4,FALSE),""))</f>
        <v/>
      </c>
      <c r="K151" s="20">
        <f>IF($E151="","",IFERROR(VLOOKUP($E151,Equipamentos!$A$5:$E$104,5,FALSE),""))</f>
        <v/>
      </c>
      <c r="L151" s="15">
        <f>IF(OR($B151="",$C151="",$D151="",$E151="",$H151="",$I151=""),"",IF($I151='Parâmetros'!$D$8,"",IFERROR(SUMIFS($H$5:$H$204,$B$5:$B$204,$B151,$E$5:$E$204,$E151,$C$5:$C$204,"&lt;"&amp;$D151,$D$5:$D$204,"&gt;"&amp;$C151,$I$5:$I$204,'Parâmetros'!$D$5)+SUMIFS($H$5:$H$204,$B$5:$B$204,$B151,$E$5:$E$204,$E151,$C$5:$C$204,"&lt;"&amp;$D151,$D$5:$D$204,"&gt;"&amp;$C151,$I$5:$I$204,'Parâmetros'!$D$6)+SUMIFS($H$5:$H$204,$B$5:$B$204,$B151,$E$5:$E$204,$E151,$C$5:$C$204,"&lt;"&amp;$D151,$D$5:$D$204,"&gt;"&amp;$C151,$I$5:$I$204,'Parâmetros'!$D$7),"")))</f>
        <v/>
      </c>
      <c r="M151" s="20">
        <f>IF(COUNTA($A151:$E151,$G151:$I151)=0,"",IFERROR(IF(OR($A151="",$B151="",$C151="",$D151="",$E151="",$G151="",$H151="",$I151=""),"Conferir preenchimento",IF(OR($B151&lt;TODAY()-'Parâmetros'!$B$10,$B151&gt;TODAY()+'Parâmetros'!$B$7),"Conferir data",IF(OR($C151&lt;'Parâmetros'!$B$5,$D151&gt;'Parâmetros'!$B$6,$D151&lt;=$C151,($D151-$C151)*1440&lt;'Parâmetros'!$B$9),"Conferir horários",IF(AND($I151&lt;&gt;'Parâmetros'!$D$5,$I151&lt;&gt;'Parâmetros'!$D$6,$I151&lt;&gt;'Parâmetros'!$D$7,$I151&lt;&gt;'Parâmetros'!$D$8),"Conferir status",IF($I151='Parâmetros'!$D$8,"Cancelada",IF($F151="Código não cadastrado","Conferir equipamento",IF($K151&lt;&gt;'Parâmetros'!$F$5,"Conferir equipamento",IF(OR($H151&lt;=0,$H151&gt;'Parâmetros'!$B$8),"Conferir quantidade",IF($L151&gt;$J151,"Conflito de capacidade","Sem conflito"))))))))),"Conferir dados"))</f>
        <v/>
      </c>
      <c r="N151" s="12" t="n"/>
    </row>
    <row r="152" ht="21" customHeight="1">
      <c r="A152" s="12" t="n"/>
      <c r="B152" s="25" t="n"/>
      <c r="C152" s="26" t="n"/>
      <c r="D152" s="26" t="n"/>
      <c r="E152" s="12" t="n"/>
      <c r="F152" s="21">
        <f>IF($E152="","",IFERROR(VLOOKUP($E152,Equipamentos!$A$5:$E$104,2,FALSE),"Código não cadastrado"))</f>
        <v/>
      </c>
      <c r="G152" s="12" t="n"/>
      <c r="H152" s="13" t="n"/>
      <c r="I152" s="14" t="n"/>
      <c r="J152" s="16">
        <f>IF($E152="","",IFERROR(VLOOKUP($E152,Equipamentos!$A$5:$E$104,4,FALSE),""))</f>
        <v/>
      </c>
      <c r="K152" s="22">
        <f>IF($E152="","",IFERROR(VLOOKUP($E152,Equipamentos!$A$5:$E$104,5,FALSE),""))</f>
        <v/>
      </c>
      <c r="L152" s="16">
        <f>IF(OR($B152="",$C152="",$D152="",$E152="",$H152="",$I152=""),"",IF($I152='Parâmetros'!$D$8,"",IFERROR(SUMIFS($H$5:$H$204,$B$5:$B$204,$B152,$E$5:$E$204,$E152,$C$5:$C$204,"&lt;"&amp;$D152,$D$5:$D$204,"&gt;"&amp;$C152,$I$5:$I$204,'Parâmetros'!$D$5)+SUMIFS($H$5:$H$204,$B$5:$B$204,$B152,$E$5:$E$204,$E152,$C$5:$C$204,"&lt;"&amp;$D152,$D$5:$D$204,"&gt;"&amp;$C152,$I$5:$I$204,'Parâmetros'!$D$6)+SUMIFS($H$5:$H$204,$B$5:$B$204,$B152,$E$5:$E$204,$E152,$C$5:$C$204,"&lt;"&amp;$D152,$D$5:$D$204,"&gt;"&amp;$C152,$I$5:$I$204,'Parâmetros'!$D$7),"")))</f>
        <v/>
      </c>
      <c r="M152" s="22">
        <f>IF(COUNTA($A152:$E152,$G152:$I152)=0,"",IFERROR(IF(OR($A152="",$B152="",$C152="",$D152="",$E152="",$G152="",$H152="",$I152=""),"Conferir preenchimento",IF(OR($B152&lt;TODAY()-'Parâmetros'!$B$10,$B152&gt;TODAY()+'Parâmetros'!$B$7),"Conferir data",IF(OR($C152&lt;'Parâmetros'!$B$5,$D152&gt;'Parâmetros'!$B$6,$D152&lt;=$C152,($D152-$C152)*1440&lt;'Parâmetros'!$B$9),"Conferir horários",IF(AND($I152&lt;&gt;'Parâmetros'!$D$5,$I152&lt;&gt;'Parâmetros'!$D$6,$I152&lt;&gt;'Parâmetros'!$D$7,$I152&lt;&gt;'Parâmetros'!$D$8),"Conferir status",IF($I152='Parâmetros'!$D$8,"Cancelada",IF($F152="Código não cadastrado","Conferir equipamento",IF($K152&lt;&gt;'Parâmetros'!$F$5,"Conferir equipamento",IF(OR($H152&lt;=0,$H152&gt;'Parâmetros'!$B$8),"Conferir quantidade",IF($L152&gt;$J152,"Conflito de capacidade","Sem conflito"))))))))),"Conferir dados"))</f>
        <v/>
      </c>
      <c r="N152" s="12" t="n"/>
    </row>
    <row r="153" ht="21" customHeight="1">
      <c r="A153" s="12" t="n"/>
      <c r="B153" s="25" t="n"/>
      <c r="C153" s="26" t="n"/>
      <c r="D153" s="26" t="n"/>
      <c r="E153" s="12" t="n"/>
      <c r="F153" s="19">
        <f>IF($E153="","",IFERROR(VLOOKUP($E153,Equipamentos!$A$5:$E$104,2,FALSE),"Código não cadastrado"))</f>
        <v/>
      </c>
      <c r="G153" s="12" t="n"/>
      <c r="H153" s="13" t="n"/>
      <c r="I153" s="14" t="n"/>
      <c r="J153" s="15">
        <f>IF($E153="","",IFERROR(VLOOKUP($E153,Equipamentos!$A$5:$E$104,4,FALSE),""))</f>
        <v/>
      </c>
      <c r="K153" s="20">
        <f>IF($E153="","",IFERROR(VLOOKUP($E153,Equipamentos!$A$5:$E$104,5,FALSE),""))</f>
        <v/>
      </c>
      <c r="L153" s="15">
        <f>IF(OR($B153="",$C153="",$D153="",$E153="",$H153="",$I153=""),"",IF($I153='Parâmetros'!$D$8,"",IFERROR(SUMIFS($H$5:$H$204,$B$5:$B$204,$B153,$E$5:$E$204,$E153,$C$5:$C$204,"&lt;"&amp;$D153,$D$5:$D$204,"&gt;"&amp;$C153,$I$5:$I$204,'Parâmetros'!$D$5)+SUMIFS($H$5:$H$204,$B$5:$B$204,$B153,$E$5:$E$204,$E153,$C$5:$C$204,"&lt;"&amp;$D153,$D$5:$D$204,"&gt;"&amp;$C153,$I$5:$I$204,'Parâmetros'!$D$6)+SUMIFS($H$5:$H$204,$B$5:$B$204,$B153,$E$5:$E$204,$E153,$C$5:$C$204,"&lt;"&amp;$D153,$D$5:$D$204,"&gt;"&amp;$C153,$I$5:$I$204,'Parâmetros'!$D$7),"")))</f>
        <v/>
      </c>
      <c r="M153" s="20">
        <f>IF(COUNTA($A153:$E153,$G153:$I153)=0,"",IFERROR(IF(OR($A153="",$B153="",$C153="",$D153="",$E153="",$G153="",$H153="",$I153=""),"Conferir preenchimento",IF(OR($B153&lt;TODAY()-'Parâmetros'!$B$10,$B153&gt;TODAY()+'Parâmetros'!$B$7),"Conferir data",IF(OR($C153&lt;'Parâmetros'!$B$5,$D153&gt;'Parâmetros'!$B$6,$D153&lt;=$C153,($D153-$C153)*1440&lt;'Parâmetros'!$B$9),"Conferir horários",IF(AND($I153&lt;&gt;'Parâmetros'!$D$5,$I153&lt;&gt;'Parâmetros'!$D$6,$I153&lt;&gt;'Parâmetros'!$D$7,$I153&lt;&gt;'Parâmetros'!$D$8),"Conferir status",IF($I153='Parâmetros'!$D$8,"Cancelada",IF($F153="Código não cadastrado","Conferir equipamento",IF($K153&lt;&gt;'Parâmetros'!$F$5,"Conferir equipamento",IF(OR($H153&lt;=0,$H153&gt;'Parâmetros'!$B$8),"Conferir quantidade",IF($L153&gt;$J153,"Conflito de capacidade","Sem conflito"))))))))),"Conferir dados"))</f>
        <v/>
      </c>
      <c r="N153" s="12" t="n"/>
    </row>
    <row r="154" ht="21" customHeight="1">
      <c r="A154" s="12" t="n"/>
      <c r="B154" s="25" t="n"/>
      <c r="C154" s="26" t="n"/>
      <c r="D154" s="26" t="n"/>
      <c r="E154" s="12" t="n"/>
      <c r="F154" s="21">
        <f>IF($E154="","",IFERROR(VLOOKUP($E154,Equipamentos!$A$5:$E$104,2,FALSE),"Código não cadastrado"))</f>
        <v/>
      </c>
      <c r="G154" s="12" t="n"/>
      <c r="H154" s="13" t="n"/>
      <c r="I154" s="14" t="n"/>
      <c r="J154" s="16">
        <f>IF($E154="","",IFERROR(VLOOKUP($E154,Equipamentos!$A$5:$E$104,4,FALSE),""))</f>
        <v/>
      </c>
      <c r="K154" s="22">
        <f>IF($E154="","",IFERROR(VLOOKUP($E154,Equipamentos!$A$5:$E$104,5,FALSE),""))</f>
        <v/>
      </c>
      <c r="L154" s="16">
        <f>IF(OR($B154="",$C154="",$D154="",$E154="",$H154="",$I154=""),"",IF($I154='Parâmetros'!$D$8,"",IFERROR(SUMIFS($H$5:$H$204,$B$5:$B$204,$B154,$E$5:$E$204,$E154,$C$5:$C$204,"&lt;"&amp;$D154,$D$5:$D$204,"&gt;"&amp;$C154,$I$5:$I$204,'Parâmetros'!$D$5)+SUMIFS($H$5:$H$204,$B$5:$B$204,$B154,$E$5:$E$204,$E154,$C$5:$C$204,"&lt;"&amp;$D154,$D$5:$D$204,"&gt;"&amp;$C154,$I$5:$I$204,'Parâmetros'!$D$6)+SUMIFS($H$5:$H$204,$B$5:$B$204,$B154,$E$5:$E$204,$E154,$C$5:$C$204,"&lt;"&amp;$D154,$D$5:$D$204,"&gt;"&amp;$C154,$I$5:$I$204,'Parâmetros'!$D$7),"")))</f>
        <v/>
      </c>
      <c r="M154" s="22">
        <f>IF(COUNTA($A154:$E154,$G154:$I154)=0,"",IFERROR(IF(OR($A154="",$B154="",$C154="",$D154="",$E154="",$G154="",$H154="",$I154=""),"Conferir preenchimento",IF(OR($B154&lt;TODAY()-'Parâmetros'!$B$10,$B154&gt;TODAY()+'Parâmetros'!$B$7),"Conferir data",IF(OR($C154&lt;'Parâmetros'!$B$5,$D154&gt;'Parâmetros'!$B$6,$D154&lt;=$C154,($D154-$C154)*1440&lt;'Parâmetros'!$B$9),"Conferir horários",IF(AND($I154&lt;&gt;'Parâmetros'!$D$5,$I154&lt;&gt;'Parâmetros'!$D$6,$I154&lt;&gt;'Parâmetros'!$D$7,$I154&lt;&gt;'Parâmetros'!$D$8),"Conferir status",IF($I154='Parâmetros'!$D$8,"Cancelada",IF($F154="Código não cadastrado","Conferir equipamento",IF($K154&lt;&gt;'Parâmetros'!$F$5,"Conferir equipamento",IF(OR($H154&lt;=0,$H154&gt;'Parâmetros'!$B$8),"Conferir quantidade",IF($L154&gt;$J154,"Conflito de capacidade","Sem conflito"))))))))),"Conferir dados"))</f>
        <v/>
      </c>
      <c r="N154" s="12" t="n"/>
    </row>
    <row r="155" ht="21" customHeight="1">
      <c r="A155" s="12" t="n"/>
      <c r="B155" s="25" t="n"/>
      <c r="C155" s="26" t="n"/>
      <c r="D155" s="26" t="n"/>
      <c r="E155" s="12" t="n"/>
      <c r="F155" s="19">
        <f>IF($E155="","",IFERROR(VLOOKUP($E155,Equipamentos!$A$5:$E$104,2,FALSE),"Código não cadastrado"))</f>
        <v/>
      </c>
      <c r="G155" s="12" t="n"/>
      <c r="H155" s="13" t="n"/>
      <c r="I155" s="14" t="n"/>
      <c r="J155" s="15">
        <f>IF($E155="","",IFERROR(VLOOKUP($E155,Equipamentos!$A$5:$E$104,4,FALSE),""))</f>
        <v/>
      </c>
      <c r="K155" s="20">
        <f>IF($E155="","",IFERROR(VLOOKUP($E155,Equipamentos!$A$5:$E$104,5,FALSE),""))</f>
        <v/>
      </c>
      <c r="L155" s="15">
        <f>IF(OR($B155="",$C155="",$D155="",$E155="",$H155="",$I155=""),"",IF($I155='Parâmetros'!$D$8,"",IFERROR(SUMIFS($H$5:$H$204,$B$5:$B$204,$B155,$E$5:$E$204,$E155,$C$5:$C$204,"&lt;"&amp;$D155,$D$5:$D$204,"&gt;"&amp;$C155,$I$5:$I$204,'Parâmetros'!$D$5)+SUMIFS($H$5:$H$204,$B$5:$B$204,$B155,$E$5:$E$204,$E155,$C$5:$C$204,"&lt;"&amp;$D155,$D$5:$D$204,"&gt;"&amp;$C155,$I$5:$I$204,'Parâmetros'!$D$6)+SUMIFS($H$5:$H$204,$B$5:$B$204,$B155,$E$5:$E$204,$E155,$C$5:$C$204,"&lt;"&amp;$D155,$D$5:$D$204,"&gt;"&amp;$C155,$I$5:$I$204,'Parâmetros'!$D$7),"")))</f>
        <v/>
      </c>
      <c r="M155" s="20">
        <f>IF(COUNTA($A155:$E155,$G155:$I155)=0,"",IFERROR(IF(OR($A155="",$B155="",$C155="",$D155="",$E155="",$G155="",$H155="",$I155=""),"Conferir preenchimento",IF(OR($B155&lt;TODAY()-'Parâmetros'!$B$10,$B155&gt;TODAY()+'Parâmetros'!$B$7),"Conferir data",IF(OR($C155&lt;'Parâmetros'!$B$5,$D155&gt;'Parâmetros'!$B$6,$D155&lt;=$C155,($D155-$C155)*1440&lt;'Parâmetros'!$B$9),"Conferir horários",IF(AND($I155&lt;&gt;'Parâmetros'!$D$5,$I155&lt;&gt;'Parâmetros'!$D$6,$I155&lt;&gt;'Parâmetros'!$D$7,$I155&lt;&gt;'Parâmetros'!$D$8),"Conferir status",IF($I155='Parâmetros'!$D$8,"Cancelada",IF($F155="Código não cadastrado","Conferir equipamento",IF($K155&lt;&gt;'Parâmetros'!$F$5,"Conferir equipamento",IF(OR($H155&lt;=0,$H155&gt;'Parâmetros'!$B$8),"Conferir quantidade",IF($L155&gt;$J155,"Conflito de capacidade","Sem conflito"))))))))),"Conferir dados"))</f>
        <v/>
      </c>
      <c r="N155" s="12" t="n"/>
    </row>
    <row r="156" ht="21" customHeight="1">
      <c r="A156" s="12" t="n"/>
      <c r="B156" s="25" t="n"/>
      <c r="C156" s="26" t="n"/>
      <c r="D156" s="26" t="n"/>
      <c r="E156" s="12" t="n"/>
      <c r="F156" s="21">
        <f>IF($E156="","",IFERROR(VLOOKUP($E156,Equipamentos!$A$5:$E$104,2,FALSE),"Código não cadastrado"))</f>
        <v/>
      </c>
      <c r="G156" s="12" t="n"/>
      <c r="H156" s="13" t="n"/>
      <c r="I156" s="14" t="n"/>
      <c r="J156" s="16">
        <f>IF($E156="","",IFERROR(VLOOKUP($E156,Equipamentos!$A$5:$E$104,4,FALSE),""))</f>
        <v/>
      </c>
      <c r="K156" s="22">
        <f>IF($E156="","",IFERROR(VLOOKUP($E156,Equipamentos!$A$5:$E$104,5,FALSE),""))</f>
        <v/>
      </c>
      <c r="L156" s="16">
        <f>IF(OR($B156="",$C156="",$D156="",$E156="",$H156="",$I156=""),"",IF($I156='Parâmetros'!$D$8,"",IFERROR(SUMIFS($H$5:$H$204,$B$5:$B$204,$B156,$E$5:$E$204,$E156,$C$5:$C$204,"&lt;"&amp;$D156,$D$5:$D$204,"&gt;"&amp;$C156,$I$5:$I$204,'Parâmetros'!$D$5)+SUMIFS($H$5:$H$204,$B$5:$B$204,$B156,$E$5:$E$204,$E156,$C$5:$C$204,"&lt;"&amp;$D156,$D$5:$D$204,"&gt;"&amp;$C156,$I$5:$I$204,'Parâmetros'!$D$6)+SUMIFS($H$5:$H$204,$B$5:$B$204,$B156,$E$5:$E$204,$E156,$C$5:$C$204,"&lt;"&amp;$D156,$D$5:$D$204,"&gt;"&amp;$C156,$I$5:$I$204,'Parâmetros'!$D$7),"")))</f>
        <v/>
      </c>
      <c r="M156" s="22">
        <f>IF(COUNTA($A156:$E156,$G156:$I156)=0,"",IFERROR(IF(OR($A156="",$B156="",$C156="",$D156="",$E156="",$G156="",$H156="",$I156=""),"Conferir preenchimento",IF(OR($B156&lt;TODAY()-'Parâmetros'!$B$10,$B156&gt;TODAY()+'Parâmetros'!$B$7),"Conferir data",IF(OR($C156&lt;'Parâmetros'!$B$5,$D156&gt;'Parâmetros'!$B$6,$D156&lt;=$C156,($D156-$C156)*1440&lt;'Parâmetros'!$B$9),"Conferir horários",IF(AND($I156&lt;&gt;'Parâmetros'!$D$5,$I156&lt;&gt;'Parâmetros'!$D$6,$I156&lt;&gt;'Parâmetros'!$D$7,$I156&lt;&gt;'Parâmetros'!$D$8),"Conferir status",IF($I156='Parâmetros'!$D$8,"Cancelada",IF($F156="Código não cadastrado","Conferir equipamento",IF($K156&lt;&gt;'Parâmetros'!$F$5,"Conferir equipamento",IF(OR($H156&lt;=0,$H156&gt;'Parâmetros'!$B$8),"Conferir quantidade",IF($L156&gt;$J156,"Conflito de capacidade","Sem conflito"))))))))),"Conferir dados"))</f>
        <v/>
      </c>
      <c r="N156" s="12" t="n"/>
    </row>
    <row r="157" ht="21" customHeight="1">
      <c r="A157" s="12" t="n"/>
      <c r="B157" s="25" t="n"/>
      <c r="C157" s="26" t="n"/>
      <c r="D157" s="26" t="n"/>
      <c r="E157" s="12" t="n"/>
      <c r="F157" s="19">
        <f>IF($E157="","",IFERROR(VLOOKUP($E157,Equipamentos!$A$5:$E$104,2,FALSE),"Código não cadastrado"))</f>
        <v/>
      </c>
      <c r="G157" s="12" t="n"/>
      <c r="H157" s="13" t="n"/>
      <c r="I157" s="14" t="n"/>
      <c r="J157" s="15">
        <f>IF($E157="","",IFERROR(VLOOKUP($E157,Equipamentos!$A$5:$E$104,4,FALSE),""))</f>
        <v/>
      </c>
      <c r="K157" s="20">
        <f>IF($E157="","",IFERROR(VLOOKUP($E157,Equipamentos!$A$5:$E$104,5,FALSE),""))</f>
        <v/>
      </c>
      <c r="L157" s="15">
        <f>IF(OR($B157="",$C157="",$D157="",$E157="",$H157="",$I157=""),"",IF($I157='Parâmetros'!$D$8,"",IFERROR(SUMIFS($H$5:$H$204,$B$5:$B$204,$B157,$E$5:$E$204,$E157,$C$5:$C$204,"&lt;"&amp;$D157,$D$5:$D$204,"&gt;"&amp;$C157,$I$5:$I$204,'Parâmetros'!$D$5)+SUMIFS($H$5:$H$204,$B$5:$B$204,$B157,$E$5:$E$204,$E157,$C$5:$C$204,"&lt;"&amp;$D157,$D$5:$D$204,"&gt;"&amp;$C157,$I$5:$I$204,'Parâmetros'!$D$6)+SUMIFS($H$5:$H$204,$B$5:$B$204,$B157,$E$5:$E$204,$E157,$C$5:$C$204,"&lt;"&amp;$D157,$D$5:$D$204,"&gt;"&amp;$C157,$I$5:$I$204,'Parâmetros'!$D$7),"")))</f>
        <v/>
      </c>
      <c r="M157" s="20">
        <f>IF(COUNTA($A157:$E157,$G157:$I157)=0,"",IFERROR(IF(OR($A157="",$B157="",$C157="",$D157="",$E157="",$G157="",$H157="",$I157=""),"Conferir preenchimento",IF(OR($B157&lt;TODAY()-'Parâmetros'!$B$10,$B157&gt;TODAY()+'Parâmetros'!$B$7),"Conferir data",IF(OR($C157&lt;'Parâmetros'!$B$5,$D157&gt;'Parâmetros'!$B$6,$D157&lt;=$C157,($D157-$C157)*1440&lt;'Parâmetros'!$B$9),"Conferir horários",IF(AND($I157&lt;&gt;'Parâmetros'!$D$5,$I157&lt;&gt;'Parâmetros'!$D$6,$I157&lt;&gt;'Parâmetros'!$D$7,$I157&lt;&gt;'Parâmetros'!$D$8),"Conferir status",IF($I157='Parâmetros'!$D$8,"Cancelada",IF($F157="Código não cadastrado","Conferir equipamento",IF($K157&lt;&gt;'Parâmetros'!$F$5,"Conferir equipamento",IF(OR($H157&lt;=0,$H157&gt;'Parâmetros'!$B$8),"Conferir quantidade",IF($L157&gt;$J157,"Conflito de capacidade","Sem conflito"))))))))),"Conferir dados"))</f>
        <v/>
      </c>
      <c r="N157" s="12" t="n"/>
    </row>
    <row r="158" ht="21" customHeight="1">
      <c r="A158" s="12" t="n"/>
      <c r="B158" s="25" t="n"/>
      <c r="C158" s="26" t="n"/>
      <c r="D158" s="26" t="n"/>
      <c r="E158" s="12" t="n"/>
      <c r="F158" s="21">
        <f>IF($E158="","",IFERROR(VLOOKUP($E158,Equipamentos!$A$5:$E$104,2,FALSE),"Código não cadastrado"))</f>
        <v/>
      </c>
      <c r="G158" s="12" t="n"/>
      <c r="H158" s="13" t="n"/>
      <c r="I158" s="14" t="n"/>
      <c r="J158" s="16">
        <f>IF($E158="","",IFERROR(VLOOKUP($E158,Equipamentos!$A$5:$E$104,4,FALSE),""))</f>
        <v/>
      </c>
      <c r="K158" s="22">
        <f>IF($E158="","",IFERROR(VLOOKUP($E158,Equipamentos!$A$5:$E$104,5,FALSE),""))</f>
        <v/>
      </c>
      <c r="L158" s="16">
        <f>IF(OR($B158="",$C158="",$D158="",$E158="",$H158="",$I158=""),"",IF($I158='Parâmetros'!$D$8,"",IFERROR(SUMIFS($H$5:$H$204,$B$5:$B$204,$B158,$E$5:$E$204,$E158,$C$5:$C$204,"&lt;"&amp;$D158,$D$5:$D$204,"&gt;"&amp;$C158,$I$5:$I$204,'Parâmetros'!$D$5)+SUMIFS($H$5:$H$204,$B$5:$B$204,$B158,$E$5:$E$204,$E158,$C$5:$C$204,"&lt;"&amp;$D158,$D$5:$D$204,"&gt;"&amp;$C158,$I$5:$I$204,'Parâmetros'!$D$6)+SUMIFS($H$5:$H$204,$B$5:$B$204,$B158,$E$5:$E$204,$E158,$C$5:$C$204,"&lt;"&amp;$D158,$D$5:$D$204,"&gt;"&amp;$C158,$I$5:$I$204,'Parâmetros'!$D$7),"")))</f>
        <v/>
      </c>
      <c r="M158" s="22">
        <f>IF(COUNTA($A158:$E158,$G158:$I158)=0,"",IFERROR(IF(OR($A158="",$B158="",$C158="",$D158="",$E158="",$G158="",$H158="",$I158=""),"Conferir preenchimento",IF(OR($B158&lt;TODAY()-'Parâmetros'!$B$10,$B158&gt;TODAY()+'Parâmetros'!$B$7),"Conferir data",IF(OR($C158&lt;'Parâmetros'!$B$5,$D158&gt;'Parâmetros'!$B$6,$D158&lt;=$C158,($D158-$C158)*1440&lt;'Parâmetros'!$B$9),"Conferir horários",IF(AND($I158&lt;&gt;'Parâmetros'!$D$5,$I158&lt;&gt;'Parâmetros'!$D$6,$I158&lt;&gt;'Parâmetros'!$D$7,$I158&lt;&gt;'Parâmetros'!$D$8),"Conferir status",IF($I158='Parâmetros'!$D$8,"Cancelada",IF($F158="Código não cadastrado","Conferir equipamento",IF($K158&lt;&gt;'Parâmetros'!$F$5,"Conferir equipamento",IF(OR($H158&lt;=0,$H158&gt;'Parâmetros'!$B$8),"Conferir quantidade",IF($L158&gt;$J158,"Conflito de capacidade","Sem conflito"))))))))),"Conferir dados"))</f>
        <v/>
      </c>
      <c r="N158" s="12" t="n"/>
    </row>
    <row r="159" ht="21" customHeight="1">
      <c r="A159" s="12" t="n"/>
      <c r="B159" s="25" t="n"/>
      <c r="C159" s="26" t="n"/>
      <c r="D159" s="26" t="n"/>
      <c r="E159" s="12" t="n"/>
      <c r="F159" s="19">
        <f>IF($E159="","",IFERROR(VLOOKUP($E159,Equipamentos!$A$5:$E$104,2,FALSE),"Código não cadastrado"))</f>
        <v/>
      </c>
      <c r="G159" s="12" t="n"/>
      <c r="H159" s="13" t="n"/>
      <c r="I159" s="14" t="n"/>
      <c r="J159" s="15">
        <f>IF($E159="","",IFERROR(VLOOKUP($E159,Equipamentos!$A$5:$E$104,4,FALSE),""))</f>
        <v/>
      </c>
      <c r="K159" s="20">
        <f>IF($E159="","",IFERROR(VLOOKUP($E159,Equipamentos!$A$5:$E$104,5,FALSE),""))</f>
        <v/>
      </c>
      <c r="L159" s="15">
        <f>IF(OR($B159="",$C159="",$D159="",$E159="",$H159="",$I159=""),"",IF($I159='Parâmetros'!$D$8,"",IFERROR(SUMIFS($H$5:$H$204,$B$5:$B$204,$B159,$E$5:$E$204,$E159,$C$5:$C$204,"&lt;"&amp;$D159,$D$5:$D$204,"&gt;"&amp;$C159,$I$5:$I$204,'Parâmetros'!$D$5)+SUMIFS($H$5:$H$204,$B$5:$B$204,$B159,$E$5:$E$204,$E159,$C$5:$C$204,"&lt;"&amp;$D159,$D$5:$D$204,"&gt;"&amp;$C159,$I$5:$I$204,'Parâmetros'!$D$6)+SUMIFS($H$5:$H$204,$B$5:$B$204,$B159,$E$5:$E$204,$E159,$C$5:$C$204,"&lt;"&amp;$D159,$D$5:$D$204,"&gt;"&amp;$C159,$I$5:$I$204,'Parâmetros'!$D$7),"")))</f>
        <v/>
      </c>
      <c r="M159" s="20">
        <f>IF(COUNTA($A159:$E159,$G159:$I159)=0,"",IFERROR(IF(OR($A159="",$B159="",$C159="",$D159="",$E159="",$G159="",$H159="",$I159=""),"Conferir preenchimento",IF(OR($B159&lt;TODAY()-'Parâmetros'!$B$10,$B159&gt;TODAY()+'Parâmetros'!$B$7),"Conferir data",IF(OR($C159&lt;'Parâmetros'!$B$5,$D159&gt;'Parâmetros'!$B$6,$D159&lt;=$C159,($D159-$C159)*1440&lt;'Parâmetros'!$B$9),"Conferir horários",IF(AND($I159&lt;&gt;'Parâmetros'!$D$5,$I159&lt;&gt;'Parâmetros'!$D$6,$I159&lt;&gt;'Parâmetros'!$D$7,$I159&lt;&gt;'Parâmetros'!$D$8),"Conferir status",IF($I159='Parâmetros'!$D$8,"Cancelada",IF($F159="Código não cadastrado","Conferir equipamento",IF($K159&lt;&gt;'Parâmetros'!$F$5,"Conferir equipamento",IF(OR($H159&lt;=0,$H159&gt;'Parâmetros'!$B$8),"Conferir quantidade",IF($L159&gt;$J159,"Conflito de capacidade","Sem conflito"))))))))),"Conferir dados"))</f>
        <v/>
      </c>
      <c r="N159" s="12" t="n"/>
    </row>
    <row r="160" ht="21" customHeight="1">
      <c r="A160" s="12" t="n"/>
      <c r="B160" s="25" t="n"/>
      <c r="C160" s="26" t="n"/>
      <c r="D160" s="26" t="n"/>
      <c r="E160" s="12" t="n"/>
      <c r="F160" s="21">
        <f>IF($E160="","",IFERROR(VLOOKUP($E160,Equipamentos!$A$5:$E$104,2,FALSE),"Código não cadastrado"))</f>
        <v/>
      </c>
      <c r="G160" s="12" t="n"/>
      <c r="H160" s="13" t="n"/>
      <c r="I160" s="14" t="n"/>
      <c r="J160" s="16">
        <f>IF($E160="","",IFERROR(VLOOKUP($E160,Equipamentos!$A$5:$E$104,4,FALSE),""))</f>
        <v/>
      </c>
      <c r="K160" s="22">
        <f>IF($E160="","",IFERROR(VLOOKUP($E160,Equipamentos!$A$5:$E$104,5,FALSE),""))</f>
        <v/>
      </c>
      <c r="L160" s="16">
        <f>IF(OR($B160="",$C160="",$D160="",$E160="",$H160="",$I160=""),"",IF($I160='Parâmetros'!$D$8,"",IFERROR(SUMIFS($H$5:$H$204,$B$5:$B$204,$B160,$E$5:$E$204,$E160,$C$5:$C$204,"&lt;"&amp;$D160,$D$5:$D$204,"&gt;"&amp;$C160,$I$5:$I$204,'Parâmetros'!$D$5)+SUMIFS($H$5:$H$204,$B$5:$B$204,$B160,$E$5:$E$204,$E160,$C$5:$C$204,"&lt;"&amp;$D160,$D$5:$D$204,"&gt;"&amp;$C160,$I$5:$I$204,'Parâmetros'!$D$6)+SUMIFS($H$5:$H$204,$B$5:$B$204,$B160,$E$5:$E$204,$E160,$C$5:$C$204,"&lt;"&amp;$D160,$D$5:$D$204,"&gt;"&amp;$C160,$I$5:$I$204,'Parâmetros'!$D$7),"")))</f>
        <v/>
      </c>
      <c r="M160" s="22">
        <f>IF(COUNTA($A160:$E160,$G160:$I160)=0,"",IFERROR(IF(OR($A160="",$B160="",$C160="",$D160="",$E160="",$G160="",$H160="",$I160=""),"Conferir preenchimento",IF(OR($B160&lt;TODAY()-'Parâmetros'!$B$10,$B160&gt;TODAY()+'Parâmetros'!$B$7),"Conferir data",IF(OR($C160&lt;'Parâmetros'!$B$5,$D160&gt;'Parâmetros'!$B$6,$D160&lt;=$C160,($D160-$C160)*1440&lt;'Parâmetros'!$B$9),"Conferir horários",IF(AND($I160&lt;&gt;'Parâmetros'!$D$5,$I160&lt;&gt;'Parâmetros'!$D$6,$I160&lt;&gt;'Parâmetros'!$D$7,$I160&lt;&gt;'Parâmetros'!$D$8),"Conferir status",IF($I160='Parâmetros'!$D$8,"Cancelada",IF($F160="Código não cadastrado","Conferir equipamento",IF($K160&lt;&gt;'Parâmetros'!$F$5,"Conferir equipamento",IF(OR($H160&lt;=0,$H160&gt;'Parâmetros'!$B$8),"Conferir quantidade",IF($L160&gt;$J160,"Conflito de capacidade","Sem conflito"))))))))),"Conferir dados"))</f>
        <v/>
      </c>
      <c r="N160" s="12" t="n"/>
    </row>
    <row r="161" ht="21" customHeight="1">
      <c r="A161" s="12" t="n"/>
      <c r="B161" s="25" t="n"/>
      <c r="C161" s="26" t="n"/>
      <c r="D161" s="26" t="n"/>
      <c r="E161" s="12" t="n"/>
      <c r="F161" s="19">
        <f>IF($E161="","",IFERROR(VLOOKUP($E161,Equipamentos!$A$5:$E$104,2,FALSE),"Código não cadastrado"))</f>
        <v/>
      </c>
      <c r="G161" s="12" t="n"/>
      <c r="H161" s="13" t="n"/>
      <c r="I161" s="14" t="n"/>
      <c r="J161" s="15">
        <f>IF($E161="","",IFERROR(VLOOKUP($E161,Equipamentos!$A$5:$E$104,4,FALSE),""))</f>
        <v/>
      </c>
      <c r="K161" s="20">
        <f>IF($E161="","",IFERROR(VLOOKUP($E161,Equipamentos!$A$5:$E$104,5,FALSE),""))</f>
        <v/>
      </c>
      <c r="L161" s="15">
        <f>IF(OR($B161="",$C161="",$D161="",$E161="",$H161="",$I161=""),"",IF($I161='Parâmetros'!$D$8,"",IFERROR(SUMIFS($H$5:$H$204,$B$5:$B$204,$B161,$E$5:$E$204,$E161,$C$5:$C$204,"&lt;"&amp;$D161,$D$5:$D$204,"&gt;"&amp;$C161,$I$5:$I$204,'Parâmetros'!$D$5)+SUMIFS($H$5:$H$204,$B$5:$B$204,$B161,$E$5:$E$204,$E161,$C$5:$C$204,"&lt;"&amp;$D161,$D$5:$D$204,"&gt;"&amp;$C161,$I$5:$I$204,'Parâmetros'!$D$6)+SUMIFS($H$5:$H$204,$B$5:$B$204,$B161,$E$5:$E$204,$E161,$C$5:$C$204,"&lt;"&amp;$D161,$D$5:$D$204,"&gt;"&amp;$C161,$I$5:$I$204,'Parâmetros'!$D$7),"")))</f>
        <v/>
      </c>
      <c r="M161" s="20">
        <f>IF(COUNTA($A161:$E161,$G161:$I161)=0,"",IFERROR(IF(OR($A161="",$B161="",$C161="",$D161="",$E161="",$G161="",$H161="",$I161=""),"Conferir preenchimento",IF(OR($B161&lt;TODAY()-'Parâmetros'!$B$10,$B161&gt;TODAY()+'Parâmetros'!$B$7),"Conferir data",IF(OR($C161&lt;'Parâmetros'!$B$5,$D161&gt;'Parâmetros'!$B$6,$D161&lt;=$C161,($D161-$C161)*1440&lt;'Parâmetros'!$B$9),"Conferir horários",IF(AND($I161&lt;&gt;'Parâmetros'!$D$5,$I161&lt;&gt;'Parâmetros'!$D$6,$I161&lt;&gt;'Parâmetros'!$D$7,$I161&lt;&gt;'Parâmetros'!$D$8),"Conferir status",IF($I161='Parâmetros'!$D$8,"Cancelada",IF($F161="Código não cadastrado","Conferir equipamento",IF($K161&lt;&gt;'Parâmetros'!$F$5,"Conferir equipamento",IF(OR($H161&lt;=0,$H161&gt;'Parâmetros'!$B$8),"Conferir quantidade",IF($L161&gt;$J161,"Conflito de capacidade","Sem conflito"))))))))),"Conferir dados"))</f>
        <v/>
      </c>
      <c r="N161" s="12" t="n"/>
    </row>
    <row r="162" ht="21" customHeight="1">
      <c r="A162" s="12" t="n"/>
      <c r="B162" s="25" t="n"/>
      <c r="C162" s="26" t="n"/>
      <c r="D162" s="26" t="n"/>
      <c r="E162" s="12" t="n"/>
      <c r="F162" s="21">
        <f>IF($E162="","",IFERROR(VLOOKUP($E162,Equipamentos!$A$5:$E$104,2,FALSE),"Código não cadastrado"))</f>
        <v/>
      </c>
      <c r="G162" s="12" t="n"/>
      <c r="H162" s="13" t="n"/>
      <c r="I162" s="14" t="n"/>
      <c r="J162" s="16">
        <f>IF($E162="","",IFERROR(VLOOKUP($E162,Equipamentos!$A$5:$E$104,4,FALSE),""))</f>
        <v/>
      </c>
      <c r="K162" s="22">
        <f>IF($E162="","",IFERROR(VLOOKUP($E162,Equipamentos!$A$5:$E$104,5,FALSE),""))</f>
        <v/>
      </c>
      <c r="L162" s="16">
        <f>IF(OR($B162="",$C162="",$D162="",$E162="",$H162="",$I162=""),"",IF($I162='Parâmetros'!$D$8,"",IFERROR(SUMIFS($H$5:$H$204,$B$5:$B$204,$B162,$E$5:$E$204,$E162,$C$5:$C$204,"&lt;"&amp;$D162,$D$5:$D$204,"&gt;"&amp;$C162,$I$5:$I$204,'Parâmetros'!$D$5)+SUMIFS($H$5:$H$204,$B$5:$B$204,$B162,$E$5:$E$204,$E162,$C$5:$C$204,"&lt;"&amp;$D162,$D$5:$D$204,"&gt;"&amp;$C162,$I$5:$I$204,'Parâmetros'!$D$6)+SUMIFS($H$5:$H$204,$B$5:$B$204,$B162,$E$5:$E$204,$E162,$C$5:$C$204,"&lt;"&amp;$D162,$D$5:$D$204,"&gt;"&amp;$C162,$I$5:$I$204,'Parâmetros'!$D$7),"")))</f>
        <v/>
      </c>
      <c r="M162" s="22">
        <f>IF(COUNTA($A162:$E162,$G162:$I162)=0,"",IFERROR(IF(OR($A162="",$B162="",$C162="",$D162="",$E162="",$G162="",$H162="",$I162=""),"Conferir preenchimento",IF(OR($B162&lt;TODAY()-'Parâmetros'!$B$10,$B162&gt;TODAY()+'Parâmetros'!$B$7),"Conferir data",IF(OR($C162&lt;'Parâmetros'!$B$5,$D162&gt;'Parâmetros'!$B$6,$D162&lt;=$C162,($D162-$C162)*1440&lt;'Parâmetros'!$B$9),"Conferir horários",IF(AND($I162&lt;&gt;'Parâmetros'!$D$5,$I162&lt;&gt;'Parâmetros'!$D$6,$I162&lt;&gt;'Parâmetros'!$D$7,$I162&lt;&gt;'Parâmetros'!$D$8),"Conferir status",IF($I162='Parâmetros'!$D$8,"Cancelada",IF($F162="Código não cadastrado","Conferir equipamento",IF($K162&lt;&gt;'Parâmetros'!$F$5,"Conferir equipamento",IF(OR($H162&lt;=0,$H162&gt;'Parâmetros'!$B$8),"Conferir quantidade",IF($L162&gt;$J162,"Conflito de capacidade","Sem conflito"))))))))),"Conferir dados"))</f>
        <v/>
      </c>
      <c r="N162" s="12" t="n"/>
    </row>
    <row r="163" ht="21" customHeight="1">
      <c r="A163" s="12" t="n"/>
      <c r="B163" s="25" t="n"/>
      <c r="C163" s="26" t="n"/>
      <c r="D163" s="26" t="n"/>
      <c r="E163" s="12" t="n"/>
      <c r="F163" s="19">
        <f>IF($E163="","",IFERROR(VLOOKUP($E163,Equipamentos!$A$5:$E$104,2,FALSE),"Código não cadastrado"))</f>
        <v/>
      </c>
      <c r="G163" s="12" t="n"/>
      <c r="H163" s="13" t="n"/>
      <c r="I163" s="14" t="n"/>
      <c r="J163" s="15">
        <f>IF($E163="","",IFERROR(VLOOKUP($E163,Equipamentos!$A$5:$E$104,4,FALSE),""))</f>
        <v/>
      </c>
      <c r="K163" s="20">
        <f>IF($E163="","",IFERROR(VLOOKUP($E163,Equipamentos!$A$5:$E$104,5,FALSE),""))</f>
        <v/>
      </c>
      <c r="L163" s="15">
        <f>IF(OR($B163="",$C163="",$D163="",$E163="",$H163="",$I163=""),"",IF($I163='Parâmetros'!$D$8,"",IFERROR(SUMIFS($H$5:$H$204,$B$5:$B$204,$B163,$E$5:$E$204,$E163,$C$5:$C$204,"&lt;"&amp;$D163,$D$5:$D$204,"&gt;"&amp;$C163,$I$5:$I$204,'Parâmetros'!$D$5)+SUMIFS($H$5:$H$204,$B$5:$B$204,$B163,$E$5:$E$204,$E163,$C$5:$C$204,"&lt;"&amp;$D163,$D$5:$D$204,"&gt;"&amp;$C163,$I$5:$I$204,'Parâmetros'!$D$6)+SUMIFS($H$5:$H$204,$B$5:$B$204,$B163,$E$5:$E$204,$E163,$C$5:$C$204,"&lt;"&amp;$D163,$D$5:$D$204,"&gt;"&amp;$C163,$I$5:$I$204,'Parâmetros'!$D$7),"")))</f>
        <v/>
      </c>
      <c r="M163" s="20">
        <f>IF(COUNTA($A163:$E163,$G163:$I163)=0,"",IFERROR(IF(OR($A163="",$B163="",$C163="",$D163="",$E163="",$G163="",$H163="",$I163=""),"Conferir preenchimento",IF(OR($B163&lt;TODAY()-'Parâmetros'!$B$10,$B163&gt;TODAY()+'Parâmetros'!$B$7),"Conferir data",IF(OR($C163&lt;'Parâmetros'!$B$5,$D163&gt;'Parâmetros'!$B$6,$D163&lt;=$C163,($D163-$C163)*1440&lt;'Parâmetros'!$B$9),"Conferir horários",IF(AND($I163&lt;&gt;'Parâmetros'!$D$5,$I163&lt;&gt;'Parâmetros'!$D$6,$I163&lt;&gt;'Parâmetros'!$D$7,$I163&lt;&gt;'Parâmetros'!$D$8),"Conferir status",IF($I163='Parâmetros'!$D$8,"Cancelada",IF($F163="Código não cadastrado","Conferir equipamento",IF($K163&lt;&gt;'Parâmetros'!$F$5,"Conferir equipamento",IF(OR($H163&lt;=0,$H163&gt;'Parâmetros'!$B$8),"Conferir quantidade",IF($L163&gt;$J163,"Conflito de capacidade","Sem conflito"))))))))),"Conferir dados"))</f>
        <v/>
      </c>
      <c r="N163" s="12" t="n"/>
    </row>
    <row r="164" ht="21" customHeight="1">
      <c r="A164" s="12" t="n"/>
      <c r="B164" s="25" t="n"/>
      <c r="C164" s="26" t="n"/>
      <c r="D164" s="26" t="n"/>
      <c r="E164" s="12" t="n"/>
      <c r="F164" s="21">
        <f>IF($E164="","",IFERROR(VLOOKUP($E164,Equipamentos!$A$5:$E$104,2,FALSE),"Código não cadastrado"))</f>
        <v/>
      </c>
      <c r="G164" s="12" t="n"/>
      <c r="H164" s="13" t="n"/>
      <c r="I164" s="14" t="n"/>
      <c r="J164" s="16">
        <f>IF($E164="","",IFERROR(VLOOKUP($E164,Equipamentos!$A$5:$E$104,4,FALSE),""))</f>
        <v/>
      </c>
      <c r="K164" s="22">
        <f>IF($E164="","",IFERROR(VLOOKUP($E164,Equipamentos!$A$5:$E$104,5,FALSE),""))</f>
        <v/>
      </c>
      <c r="L164" s="16">
        <f>IF(OR($B164="",$C164="",$D164="",$E164="",$H164="",$I164=""),"",IF($I164='Parâmetros'!$D$8,"",IFERROR(SUMIFS($H$5:$H$204,$B$5:$B$204,$B164,$E$5:$E$204,$E164,$C$5:$C$204,"&lt;"&amp;$D164,$D$5:$D$204,"&gt;"&amp;$C164,$I$5:$I$204,'Parâmetros'!$D$5)+SUMIFS($H$5:$H$204,$B$5:$B$204,$B164,$E$5:$E$204,$E164,$C$5:$C$204,"&lt;"&amp;$D164,$D$5:$D$204,"&gt;"&amp;$C164,$I$5:$I$204,'Parâmetros'!$D$6)+SUMIFS($H$5:$H$204,$B$5:$B$204,$B164,$E$5:$E$204,$E164,$C$5:$C$204,"&lt;"&amp;$D164,$D$5:$D$204,"&gt;"&amp;$C164,$I$5:$I$204,'Parâmetros'!$D$7),"")))</f>
        <v/>
      </c>
      <c r="M164" s="22">
        <f>IF(COUNTA($A164:$E164,$G164:$I164)=0,"",IFERROR(IF(OR($A164="",$B164="",$C164="",$D164="",$E164="",$G164="",$H164="",$I164=""),"Conferir preenchimento",IF(OR($B164&lt;TODAY()-'Parâmetros'!$B$10,$B164&gt;TODAY()+'Parâmetros'!$B$7),"Conferir data",IF(OR($C164&lt;'Parâmetros'!$B$5,$D164&gt;'Parâmetros'!$B$6,$D164&lt;=$C164,($D164-$C164)*1440&lt;'Parâmetros'!$B$9),"Conferir horários",IF(AND($I164&lt;&gt;'Parâmetros'!$D$5,$I164&lt;&gt;'Parâmetros'!$D$6,$I164&lt;&gt;'Parâmetros'!$D$7,$I164&lt;&gt;'Parâmetros'!$D$8),"Conferir status",IF($I164='Parâmetros'!$D$8,"Cancelada",IF($F164="Código não cadastrado","Conferir equipamento",IF($K164&lt;&gt;'Parâmetros'!$F$5,"Conferir equipamento",IF(OR($H164&lt;=0,$H164&gt;'Parâmetros'!$B$8),"Conferir quantidade",IF($L164&gt;$J164,"Conflito de capacidade","Sem conflito"))))))))),"Conferir dados"))</f>
        <v/>
      </c>
      <c r="N164" s="12" t="n"/>
    </row>
    <row r="165" ht="21" customHeight="1">
      <c r="A165" s="12" t="n"/>
      <c r="B165" s="25" t="n"/>
      <c r="C165" s="26" t="n"/>
      <c r="D165" s="26" t="n"/>
      <c r="E165" s="12" t="n"/>
      <c r="F165" s="19">
        <f>IF($E165="","",IFERROR(VLOOKUP($E165,Equipamentos!$A$5:$E$104,2,FALSE),"Código não cadastrado"))</f>
        <v/>
      </c>
      <c r="G165" s="12" t="n"/>
      <c r="H165" s="13" t="n"/>
      <c r="I165" s="14" t="n"/>
      <c r="J165" s="15">
        <f>IF($E165="","",IFERROR(VLOOKUP($E165,Equipamentos!$A$5:$E$104,4,FALSE),""))</f>
        <v/>
      </c>
      <c r="K165" s="20">
        <f>IF($E165="","",IFERROR(VLOOKUP($E165,Equipamentos!$A$5:$E$104,5,FALSE),""))</f>
        <v/>
      </c>
      <c r="L165" s="15">
        <f>IF(OR($B165="",$C165="",$D165="",$E165="",$H165="",$I165=""),"",IF($I165='Parâmetros'!$D$8,"",IFERROR(SUMIFS($H$5:$H$204,$B$5:$B$204,$B165,$E$5:$E$204,$E165,$C$5:$C$204,"&lt;"&amp;$D165,$D$5:$D$204,"&gt;"&amp;$C165,$I$5:$I$204,'Parâmetros'!$D$5)+SUMIFS($H$5:$H$204,$B$5:$B$204,$B165,$E$5:$E$204,$E165,$C$5:$C$204,"&lt;"&amp;$D165,$D$5:$D$204,"&gt;"&amp;$C165,$I$5:$I$204,'Parâmetros'!$D$6)+SUMIFS($H$5:$H$204,$B$5:$B$204,$B165,$E$5:$E$204,$E165,$C$5:$C$204,"&lt;"&amp;$D165,$D$5:$D$204,"&gt;"&amp;$C165,$I$5:$I$204,'Parâmetros'!$D$7),"")))</f>
        <v/>
      </c>
      <c r="M165" s="20">
        <f>IF(COUNTA($A165:$E165,$G165:$I165)=0,"",IFERROR(IF(OR($A165="",$B165="",$C165="",$D165="",$E165="",$G165="",$H165="",$I165=""),"Conferir preenchimento",IF(OR($B165&lt;TODAY()-'Parâmetros'!$B$10,$B165&gt;TODAY()+'Parâmetros'!$B$7),"Conferir data",IF(OR($C165&lt;'Parâmetros'!$B$5,$D165&gt;'Parâmetros'!$B$6,$D165&lt;=$C165,($D165-$C165)*1440&lt;'Parâmetros'!$B$9),"Conferir horários",IF(AND($I165&lt;&gt;'Parâmetros'!$D$5,$I165&lt;&gt;'Parâmetros'!$D$6,$I165&lt;&gt;'Parâmetros'!$D$7,$I165&lt;&gt;'Parâmetros'!$D$8),"Conferir status",IF($I165='Parâmetros'!$D$8,"Cancelada",IF($F165="Código não cadastrado","Conferir equipamento",IF($K165&lt;&gt;'Parâmetros'!$F$5,"Conferir equipamento",IF(OR($H165&lt;=0,$H165&gt;'Parâmetros'!$B$8),"Conferir quantidade",IF($L165&gt;$J165,"Conflito de capacidade","Sem conflito"))))))))),"Conferir dados"))</f>
        <v/>
      </c>
      <c r="N165" s="12" t="n"/>
    </row>
    <row r="166" ht="21" customHeight="1">
      <c r="A166" s="12" t="n"/>
      <c r="B166" s="25" t="n"/>
      <c r="C166" s="26" t="n"/>
      <c r="D166" s="26" t="n"/>
      <c r="E166" s="12" t="n"/>
      <c r="F166" s="21">
        <f>IF($E166="","",IFERROR(VLOOKUP($E166,Equipamentos!$A$5:$E$104,2,FALSE),"Código não cadastrado"))</f>
        <v/>
      </c>
      <c r="G166" s="12" t="n"/>
      <c r="H166" s="13" t="n"/>
      <c r="I166" s="14" t="n"/>
      <c r="J166" s="16">
        <f>IF($E166="","",IFERROR(VLOOKUP($E166,Equipamentos!$A$5:$E$104,4,FALSE),""))</f>
        <v/>
      </c>
      <c r="K166" s="22">
        <f>IF($E166="","",IFERROR(VLOOKUP($E166,Equipamentos!$A$5:$E$104,5,FALSE),""))</f>
        <v/>
      </c>
      <c r="L166" s="16">
        <f>IF(OR($B166="",$C166="",$D166="",$E166="",$H166="",$I166=""),"",IF($I166='Parâmetros'!$D$8,"",IFERROR(SUMIFS($H$5:$H$204,$B$5:$B$204,$B166,$E$5:$E$204,$E166,$C$5:$C$204,"&lt;"&amp;$D166,$D$5:$D$204,"&gt;"&amp;$C166,$I$5:$I$204,'Parâmetros'!$D$5)+SUMIFS($H$5:$H$204,$B$5:$B$204,$B166,$E$5:$E$204,$E166,$C$5:$C$204,"&lt;"&amp;$D166,$D$5:$D$204,"&gt;"&amp;$C166,$I$5:$I$204,'Parâmetros'!$D$6)+SUMIFS($H$5:$H$204,$B$5:$B$204,$B166,$E$5:$E$204,$E166,$C$5:$C$204,"&lt;"&amp;$D166,$D$5:$D$204,"&gt;"&amp;$C166,$I$5:$I$204,'Parâmetros'!$D$7),"")))</f>
        <v/>
      </c>
      <c r="M166" s="22">
        <f>IF(COUNTA($A166:$E166,$G166:$I166)=0,"",IFERROR(IF(OR($A166="",$B166="",$C166="",$D166="",$E166="",$G166="",$H166="",$I166=""),"Conferir preenchimento",IF(OR($B166&lt;TODAY()-'Parâmetros'!$B$10,$B166&gt;TODAY()+'Parâmetros'!$B$7),"Conferir data",IF(OR($C166&lt;'Parâmetros'!$B$5,$D166&gt;'Parâmetros'!$B$6,$D166&lt;=$C166,($D166-$C166)*1440&lt;'Parâmetros'!$B$9),"Conferir horários",IF(AND($I166&lt;&gt;'Parâmetros'!$D$5,$I166&lt;&gt;'Parâmetros'!$D$6,$I166&lt;&gt;'Parâmetros'!$D$7,$I166&lt;&gt;'Parâmetros'!$D$8),"Conferir status",IF($I166='Parâmetros'!$D$8,"Cancelada",IF($F166="Código não cadastrado","Conferir equipamento",IF($K166&lt;&gt;'Parâmetros'!$F$5,"Conferir equipamento",IF(OR($H166&lt;=0,$H166&gt;'Parâmetros'!$B$8),"Conferir quantidade",IF($L166&gt;$J166,"Conflito de capacidade","Sem conflito"))))))))),"Conferir dados"))</f>
        <v/>
      </c>
      <c r="N166" s="12" t="n"/>
    </row>
    <row r="167" ht="21" customHeight="1">
      <c r="A167" s="12" t="n"/>
      <c r="B167" s="25" t="n"/>
      <c r="C167" s="26" t="n"/>
      <c r="D167" s="26" t="n"/>
      <c r="E167" s="12" t="n"/>
      <c r="F167" s="19">
        <f>IF($E167="","",IFERROR(VLOOKUP($E167,Equipamentos!$A$5:$E$104,2,FALSE),"Código não cadastrado"))</f>
        <v/>
      </c>
      <c r="G167" s="12" t="n"/>
      <c r="H167" s="13" t="n"/>
      <c r="I167" s="14" t="n"/>
      <c r="J167" s="15">
        <f>IF($E167="","",IFERROR(VLOOKUP($E167,Equipamentos!$A$5:$E$104,4,FALSE),""))</f>
        <v/>
      </c>
      <c r="K167" s="20">
        <f>IF($E167="","",IFERROR(VLOOKUP($E167,Equipamentos!$A$5:$E$104,5,FALSE),""))</f>
        <v/>
      </c>
      <c r="L167" s="15">
        <f>IF(OR($B167="",$C167="",$D167="",$E167="",$H167="",$I167=""),"",IF($I167='Parâmetros'!$D$8,"",IFERROR(SUMIFS($H$5:$H$204,$B$5:$B$204,$B167,$E$5:$E$204,$E167,$C$5:$C$204,"&lt;"&amp;$D167,$D$5:$D$204,"&gt;"&amp;$C167,$I$5:$I$204,'Parâmetros'!$D$5)+SUMIFS($H$5:$H$204,$B$5:$B$204,$B167,$E$5:$E$204,$E167,$C$5:$C$204,"&lt;"&amp;$D167,$D$5:$D$204,"&gt;"&amp;$C167,$I$5:$I$204,'Parâmetros'!$D$6)+SUMIFS($H$5:$H$204,$B$5:$B$204,$B167,$E$5:$E$204,$E167,$C$5:$C$204,"&lt;"&amp;$D167,$D$5:$D$204,"&gt;"&amp;$C167,$I$5:$I$204,'Parâmetros'!$D$7),"")))</f>
        <v/>
      </c>
      <c r="M167" s="20">
        <f>IF(COUNTA($A167:$E167,$G167:$I167)=0,"",IFERROR(IF(OR($A167="",$B167="",$C167="",$D167="",$E167="",$G167="",$H167="",$I167=""),"Conferir preenchimento",IF(OR($B167&lt;TODAY()-'Parâmetros'!$B$10,$B167&gt;TODAY()+'Parâmetros'!$B$7),"Conferir data",IF(OR($C167&lt;'Parâmetros'!$B$5,$D167&gt;'Parâmetros'!$B$6,$D167&lt;=$C167,($D167-$C167)*1440&lt;'Parâmetros'!$B$9),"Conferir horários",IF(AND($I167&lt;&gt;'Parâmetros'!$D$5,$I167&lt;&gt;'Parâmetros'!$D$6,$I167&lt;&gt;'Parâmetros'!$D$7,$I167&lt;&gt;'Parâmetros'!$D$8),"Conferir status",IF($I167='Parâmetros'!$D$8,"Cancelada",IF($F167="Código não cadastrado","Conferir equipamento",IF($K167&lt;&gt;'Parâmetros'!$F$5,"Conferir equipamento",IF(OR($H167&lt;=0,$H167&gt;'Parâmetros'!$B$8),"Conferir quantidade",IF($L167&gt;$J167,"Conflito de capacidade","Sem conflito"))))))))),"Conferir dados"))</f>
        <v/>
      </c>
      <c r="N167" s="12" t="n"/>
    </row>
    <row r="168" ht="21" customHeight="1">
      <c r="A168" s="12" t="n"/>
      <c r="B168" s="25" t="n"/>
      <c r="C168" s="26" t="n"/>
      <c r="D168" s="26" t="n"/>
      <c r="E168" s="12" t="n"/>
      <c r="F168" s="21">
        <f>IF($E168="","",IFERROR(VLOOKUP($E168,Equipamentos!$A$5:$E$104,2,FALSE),"Código não cadastrado"))</f>
        <v/>
      </c>
      <c r="G168" s="12" t="n"/>
      <c r="H168" s="13" t="n"/>
      <c r="I168" s="14" t="n"/>
      <c r="J168" s="16">
        <f>IF($E168="","",IFERROR(VLOOKUP($E168,Equipamentos!$A$5:$E$104,4,FALSE),""))</f>
        <v/>
      </c>
      <c r="K168" s="22">
        <f>IF($E168="","",IFERROR(VLOOKUP($E168,Equipamentos!$A$5:$E$104,5,FALSE),""))</f>
        <v/>
      </c>
      <c r="L168" s="16">
        <f>IF(OR($B168="",$C168="",$D168="",$E168="",$H168="",$I168=""),"",IF($I168='Parâmetros'!$D$8,"",IFERROR(SUMIFS($H$5:$H$204,$B$5:$B$204,$B168,$E$5:$E$204,$E168,$C$5:$C$204,"&lt;"&amp;$D168,$D$5:$D$204,"&gt;"&amp;$C168,$I$5:$I$204,'Parâmetros'!$D$5)+SUMIFS($H$5:$H$204,$B$5:$B$204,$B168,$E$5:$E$204,$E168,$C$5:$C$204,"&lt;"&amp;$D168,$D$5:$D$204,"&gt;"&amp;$C168,$I$5:$I$204,'Parâmetros'!$D$6)+SUMIFS($H$5:$H$204,$B$5:$B$204,$B168,$E$5:$E$204,$E168,$C$5:$C$204,"&lt;"&amp;$D168,$D$5:$D$204,"&gt;"&amp;$C168,$I$5:$I$204,'Parâmetros'!$D$7),"")))</f>
        <v/>
      </c>
      <c r="M168" s="22">
        <f>IF(COUNTA($A168:$E168,$G168:$I168)=0,"",IFERROR(IF(OR($A168="",$B168="",$C168="",$D168="",$E168="",$G168="",$H168="",$I168=""),"Conferir preenchimento",IF(OR($B168&lt;TODAY()-'Parâmetros'!$B$10,$B168&gt;TODAY()+'Parâmetros'!$B$7),"Conferir data",IF(OR($C168&lt;'Parâmetros'!$B$5,$D168&gt;'Parâmetros'!$B$6,$D168&lt;=$C168,($D168-$C168)*1440&lt;'Parâmetros'!$B$9),"Conferir horários",IF(AND($I168&lt;&gt;'Parâmetros'!$D$5,$I168&lt;&gt;'Parâmetros'!$D$6,$I168&lt;&gt;'Parâmetros'!$D$7,$I168&lt;&gt;'Parâmetros'!$D$8),"Conferir status",IF($I168='Parâmetros'!$D$8,"Cancelada",IF($F168="Código não cadastrado","Conferir equipamento",IF($K168&lt;&gt;'Parâmetros'!$F$5,"Conferir equipamento",IF(OR($H168&lt;=0,$H168&gt;'Parâmetros'!$B$8),"Conferir quantidade",IF($L168&gt;$J168,"Conflito de capacidade","Sem conflito"))))))))),"Conferir dados"))</f>
        <v/>
      </c>
      <c r="N168" s="12" t="n"/>
    </row>
    <row r="169" ht="21" customHeight="1">
      <c r="A169" s="12" t="n"/>
      <c r="B169" s="25" t="n"/>
      <c r="C169" s="26" t="n"/>
      <c r="D169" s="26" t="n"/>
      <c r="E169" s="12" t="n"/>
      <c r="F169" s="19">
        <f>IF($E169="","",IFERROR(VLOOKUP($E169,Equipamentos!$A$5:$E$104,2,FALSE),"Código não cadastrado"))</f>
        <v/>
      </c>
      <c r="G169" s="12" t="n"/>
      <c r="H169" s="13" t="n"/>
      <c r="I169" s="14" t="n"/>
      <c r="J169" s="15">
        <f>IF($E169="","",IFERROR(VLOOKUP($E169,Equipamentos!$A$5:$E$104,4,FALSE),""))</f>
        <v/>
      </c>
      <c r="K169" s="20">
        <f>IF($E169="","",IFERROR(VLOOKUP($E169,Equipamentos!$A$5:$E$104,5,FALSE),""))</f>
        <v/>
      </c>
      <c r="L169" s="15">
        <f>IF(OR($B169="",$C169="",$D169="",$E169="",$H169="",$I169=""),"",IF($I169='Parâmetros'!$D$8,"",IFERROR(SUMIFS($H$5:$H$204,$B$5:$B$204,$B169,$E$5:$E$204,$E169,$C$5:$C$204,"&lt;"&amp;$D169,$D$5:$D$204,"&gt;"&amp;$C169,$I$5:$I$204,'Parâmetros'!$D$5)+SUMIFS($H$5:$H$204,$B$5:$B$204,$B169,$E$5:$E$204,$E169,$C$5:$C$204,"&lt;"&amp;$D169,$D$5:$D$204,"&gt;"&amp;$C169,$I$5:$I$204,'Parâmetros'!$D$6)+SUMIFS($H$5:$H$204,$B$5:$B$204,$B169,$E$5:$E$204,$E169,$C$5:$C$204,"&lt;"&amp;$D169,$D$5:$D$204,"&gt;"&amp;$C169,$I$5:$I$204,'Parâmetros'!$D$7),"")))</f>
        <v/>
      </c>
      <c r="M169" s="20">
        <f>IF(COUNTA($A169:$E169,$G169:$I169)=0,"",IFERROR(IF(OR($A169="",$B169="",$C169="",$D169="",$E169="",$G169="",$H169="",$I169=""),"Conferir preenchimento",IF(OR($B169&lt;TODAY()-'Parâmetros'!$B$10,$B169&gt;TODAY()+'Parâmetros'!$B$7),"Conferir data",IF(OR($C169&lt;'Parâmetros'!$B$5,$D169&gt;'Parâmetros'!$B$6,$D169&lt;=$C169,($D169-$C169)*1440&lt;'Parâmetros'!$B$9),"Conferir horários",IF(AND($I169&lt;&gt;'Parâmetros'!$D$5,$I169&lt;&gt;'Parâmetros'!$D$6,$I169&lt;&gt;'Parâmetros'!$D$7,$I169&lt;&gt;'Parâmetros'!$D$8),"Conferir status",IF($I169='Parâmetros'!$D$8,"Cancelada",IF($F169="Código não cadastrado","Conferir equipamento",IF($K169&lt;&gt;'Parâmetros'!$F$5,"Conferir equipamento",IF(OR($H169&lt;=0,$H169&gt;'Parâmetros'!$B$8),"Conferir quantidade",IF($L169&gt;$J169,"Conflito de capacidade","Sem conflito"))))))))),"Conferir dados"))</f>
        <v/>
      </c>
      <c r="N169" s="12" t="n"/>
    </row>
    <row r="170" ht="21" customHeight="1">
      <c r="A170" s="12" t="n"/>
      <c r="B170" s="25" t="n"/>
      <c r="C170" s="26" t="n"/>
      <c r="D170" s="26" t="n"/>
      <c r="E170" s="12" t="n"/>
      <c r="F170" s="21">
        <f>IF($E170="","",IFERROR(VLOOKUP($E170,Equipamentos!$A$5:$E$104,2,FALSE),"Código não cadastrado"))</f>
        <v/>
      </c>
      <c r="G170" s="12" t="n"/>
      <c r="H170" s="13" t="n"/>
      <c r="I170" s="14" t="n"/>
      <c r="J170" s="16">
        <f>IF($E170="","",IFERROR(VLOOKUP($E170,Equipamentos!$A$5:$E$104,4,FALSE),""))</f>
        <v/>
      </c>
      <c r="K170" s="22">
        <f>IF($E170="","",IFERROR(VLOOKUP($E170,Equipamentos!$A$5:$E$104,5,FALSE),""))</f>
        <v/>
      </c>
      <c r="L170" s="16">
        <f>IF(OR($B170="",$C170="",$D170="",$E170="",$H170="",$I170=""),"",IF($I170='Parâmetros'!$D$8,"",IFERROR(SUMIFS($H$5:$H$204,$B$5:$B$204,$B170,$E$5:$E$204,$E170,$C$5:$C$204,"&lt;"&amp;$D170,$D$5:$D$204,"&gt;"&amp;$C170,$I$5:$I$204,'Parâmetros'!$D$5)+SUMIFS($H$5:$H$204,$B$5:$B$204,$B170,$E$5:$E$204,$E170,$C$5:$C$204,"&lt;"&amp;$D170,$D$5:$D$204,"&gt;"&amp;$C170,$I$5:$I$204,'Parâmetros'!$D$6)+SUMIFS($H$5:$H$204,$B$5:$B$204,$B170,$E$5:$E$204,$E170,$C$5:$C$204,"&lt;"&amp;$D170,$D$5:$D$204,"&gt;"&amp;$C170,$I$5:$I$204,'Parâmetros'!$D$7),"")))</f>
        <v/>
      </c>
      <c r="M170" s="22">
        <f>IF(COUNTA($A170:$E170,$G170:$I170)=0,"",IFERROR(IF(OR($A170="",$B170="",$C170="",$D170="",$E170="",$G170="",$H170="",$I170=""),"Conferir preenchimento",IF(OR($B170&lt;TODAY()-'Parâmetros'!$B$10,$B170&gt;TODAY()+'Parâmetros'!$B$7),"Conferir data",IF(OR($C170&lt;'Parâmetros'!$B$5,$D170&gt;'Parâmetros'!$B$6,$D170&lt;=$C170,($D170-$C170)*1440&lt;'Parâmetros'!$B$9),"Conferir horários",IF(AND($I170&lt;&gt;'Parâmetros'!$D$5,$I170&lt;&gt;'Parâmetros'!$D$6,$I170&lt;&gt;'Parâmetros'!$D$7,$I170&lt;&gt;'Parâmetros'!$D$8),"Conferir status",IF($I170='Parâmetros'!$D$8,"Cancelada",IF($F170="Código não cadastrado","Conferir equipamento",IF($K170&lt;&gt;'Parâmetros'!$F$5,"Conferir equipamento",IF(OR($H170&lt;=0,$H170&gt;'Parâmetros'!$B$8),"Conferir quantidade",IF($L170&gt;$J170,"Conflito de capacidade","Sem conflito"))))))))),"Conferir dados"))</f>
        <v/>
      </c>
      <c r="N170" s="12" t="n"/>
    </row>
    <row r="171" ht="21" customHeight="1">
      <c r="A171" s="12" t="n"/>
      <c r="B171" s="25" t="n"/>
      <c r="C171" s="26" t="n"/>
      <c r="D171" s="26" t="n"/>
      <c r="E171" s="12" t="n"/>
      <c r="F171" s="19">
        <f>IF($E171="","",IFERROR(VLOOKUP($E171,Equipamentos!$A$5:$E$104,2,FALSE),"Código não cadastrado"))</f>
        <v/>
      </c>
      <c r="G171" s="12" t="n"/>
      <c r="H171" s="13" t="n"/>
      <c r="I171" s="14" t="n"/>
      <c r="J171" s="15">
        <f>IF($E171="","",IFERROR(VLOOKUP($E171,Equipamentos!$A$5:$E$104,4,FALSE),""))</f>
        <v/>
      </c>
      <c r="K171" s="20">
        <f>IF($E171="","",IFERROR(VLOOKUP($E171,Equipamentos!$A$5:$E$104,5,FALSE),""))</f>
        <v/>
      </c>
      <c r="L171" s="15">
        <f>IF(OR($B171="",$C171="",$D171="",$E171="",$H171="",$I171=""),"",IF($I171='Parâmetros'!$D$8,"",IFERROR(SUMIFS($H$5:$H$204,$B$5:$B$204,$B171,$E$5:$E$204,$E171,$C$5:$C$204,"&lt;"&amp;$D171,$D$5:$D$204,"&gt;"&amp;$C171,$I$5:$I$204,'Parâmetros'!$D$5)+SUMIFS($H$5:$H$204,$B$5:$B$204,$B171,$E$5:$E$204,$E171,$C$5:$C$204,"&lt;"&amp;$D171,$D$5:$D$204,"&gt;"&amp;$C171,$I$5:$I$204,'Parâmetros'!$D$6)+SUMIFS($H$5:$H$204,$B$5:$B$204,$B171,$E$5:$E$204,$E171,$C$5:$C$204,"&lt;"&amp;$D171,$D$5:$D$204,"&gt;"&amp;$C171,$I$5:$I$204,'Parâmetros'!$D$7),"")))</f>
        <v/>
      </c>
      <c r="M171" s="20">
        <f>IF(COUNTA($A171:$E171,$G171:$I171)=0,"",IFERROR(IF(OR($A171="",$B171="",$C171="",$D171="",$E171="",$G171="",$H171="",$I171=""),"Conferir preenchimento",IF(OR($B171&lt;TODAY()-'Parâmetros'!$B$10,$B171&gt;TODAY()+'Parâmetros'!$B$7),"Conferir data",IF(OR($C171&lt;'Parâmetros'!$B$5,$D171&gt;'Parâmetros'!$B$6,$D171&lt;=$C171,($D171-$C171)*1440&lt;'Parâmetros'!$B$9),"Conferir horários",IF(AND($I171&lt;&gt;'Parâmetros'!$D$5,$I171&lt;&gt;'Parâmetros'!$D$6,$I171&lt;&gt;'Parâmetros'!$D$7,$I171&lt;&gt;'Parâmetros'!$D$8),"Conferir status",IF($I171='Parâmetros'!$D$8,"Cancelada",IF($F171="Código não cadastrado","Conferir equipamento",IF($K171&lt;&gt;'Parâmetros'!$F$5,"Conferir equipamento",IF(OR($H171&lt;=0,$H171&gt;'Parâmetros'!$B$8),"Conferir quantidade",IF($L171&gt;$J171,"Conflito de capacidade","Sem conflito"))))))))),"Conferir dados"))</f>
        <v/>
      </c>
      <c r="N171" s="12" t="n"/>
    </row>
    <row r="172" ht="21" customHeight="1">
      <c r="A172" s="12" t="n"/>
      <c r="B172" s="25" t="n"/>
      <c r="C172" s="26" t="n"/>
      <c r="D172" s="26" t="n"/>
      <c r="E172" s="12" t="n"/>
      <c r="F172" s="21">
        <f>IF($E172="","",IFERROR(VLOOKUP($E172,Equipamentos!$A$5:$E$104,2,FALSE),"Código não cadastrado"))</f>
        <v/>
      </c>
      <c r="G172" s="12" t="n"/>
      <c r="H172" s="13" t="n"/>
      <c r="I172" s="14" t="n"/>
      <c r="J172" s="16">
        <f>IF($E172="","",IFERROR(VLOOKUP($E172,Equipamentos!$A$5:$E$104,4,FALSE),""))</f>
        <v/>
      </c>
      <c r="K172" s="22">
        <f>IF($E172="","",IFERROR(VLOOKUP($E172,Equipamentos!$A$5:$E$104,5,FALSE),""))</f>
        <v/>
      </c>
      <c r="L172" s="16">
        <f>IF(OR($B172="",$C172="",$D172="",$E172="",$H172="",$I172=""),"",IF($I172='Parâmetros'!$D$8,"",IFERROR(SUMIFS($H$5:$H$204,$B$5:$B$204,$B172,$E$5:$E$204,$E172,$C$5:$C$204,"&lt;"&amp;$D172,$D$5:$D$204,"&gt;"&amp;$C172,$I$5:$I$204,'Parâmetros'!$D$5)+SUMIFS($H$5:$H$204,$B$5:$B$204,$B172,$E$5:$E$204,$E172,$C$5:$C$204,"&lt;"&amp;$D172,$D$5:$D$204,"&gt;"&amp;$C172,$I$5:$I$204,'Parâmetros'!$D$6)+SUMIFS($H$5:$H$204,$B$5:$B$204,$B172,$E$5:$E$204,$E172,$C$5:$C$204,"&lt;"&amp;$D172,$D$5:$D$204,"&gt;"&amp;$C172,$I$5:$I$204,'Parâmetros'!$D$7),"")))</f>
        <v/>
      </c>
      <c r="M172" s="22">
        <f>IF(COUNTA($A172:$E172,$G172:$I172)=0,"",IFERROR(IF(OR($A172="",$B172="",$C172="",$D172="",$E172="",$G172="",$H172="",$I172=""),"Conferir preenchimento",IF(OR($B172&lt;TODAY()-'Parâmetros'!$B$10,$B172&gt;TODAY()+'Parâmetros'!$B$7),"Conferir data",IF(OR($C172&lt;'Parâmetros'!$B$5,$D172&gt;'Parâmetros'!$B$6,$D172&lt;=$C172,($D172-$C172)*1440&lt;'Parâmetros'!$B$9),"Conferir horários",IF(AND($I172&lt;&gt;'Parâmetros'!$D$5,$I172&lt;&gt;'Parâmetros'!$D$6,$I172&lt;&gt;'Parâmetros'!$D$7,$I172&lt;&gt;'Parâmetros'!$D$8),"Conferir status",IF($I172='Parâmetros'!$D$8,"Cancelada",IF($F172="Código não cadastrado","Conferir equipamento",IF($K172&lt;&gt;'Parâmetros'!$F$5,"Conferir equipamento",IF(OR($H172&lt;=0,$H172&gt;'Parâmetros'!$B$8),"Conferir quantidade",IF($L172&gt;$J172,"Conflito de capacidade","Sem conflito"))))))))),"Conferir dados"))</f>
        <v/>
      </c>
      <c r="N172" s="12" t="n"/>
    </row>
    <row r="173" ht="21" customHeight="1">
      <c r="A173" s="12" t="n"/>
      <c r="B173" s="25" t="n"/>
      <c r="C173" s="26" t="n"/>
      <c r="D173" s="26" t="n"/>
      <c r="E173" s="12" t="n"/>
      <c r="F173" s="19">
        <f>IF($E173="","",IFERROR(VLOOKUP($E173,Equipamentos!$A$5:$E$104,2,FALSE),"Código não cadastrado"))</f>
        <v/>
      </c>
      <c r="G173" s="12" t="n"/>
      <c r="H173" s="13" t="n"/>
      <c r="I173" s="14" t="n"/>
      <c r="J173" s="15">
        <f>IF($E173="","",IFERROR(VLOOKUP($E173,Equipamentos!$A$5:$E$104,4,FALSE),""))</f>
        <v/>
      </c>
      <c r="K173" s="20">
        <f>IF($E173="","",IFERROR(VLOOKUP($E173,Equipamentos!$A$5:$E$104,5,FALSE),""))</f>
        <v/>
      </c>
      <c r="L173" s="15">
        <f>IF(OR($B173="",$C173="",$D173="",$E173="",$H173="",$I173=""),"",IF($I173='Parâmetros'!$D$8,"",IFERROR(SUMIFS($H$5:$H$204,$B$5:$B$204,$B173,$E$5:$E$204,$E173,$C$5:$C$204,"&lt;"&amp;$D173,$D$5:$D$204,"&gt;"&amp;$C173,$I$5:$I$204,'Parâmetros'!$D$5)+SUMIFS($H$5:$H$204,$B$5:$B$204,$B173,$E$5:$E$204,$E173,$C$5:$C$204,"&lt;"&amp;$D173,$D$5:$D$204,"&gt;"&amp;$C173,$I$5:$I$204,'Parâmetros'!$D$6)+SUMIFS($H$5:$H$204,$B$5:$B$204,$B173,$E$5:$E$204,$E173,$C$5:$C$204,"&lt;"&amp;$D173,$D$5:$D$204,"&gt;"&amp;$C173,$I$5:$I$204,'Parâmetros'!$D$7),"")))</f>
        <v/>
      </c>
      <c r="M173" s="20">
        <f>IF(COUNTA($A173:$E173,$G173:$I173)=0,"",IFERROR(IF(OR($A173="",$B173="",$C173="",$D173="",$E173="",$G173="",$H173="",$I173=""),"Conferir preenchimento",IF(OR($B173&lt;TODAY()-'Parâmetros'!$B$10,$B173&gt;TODAY()+'Parâmetros'!$B$7),"Conferir data",IF(OR($C173&lt;'Parâmetros'!$B$5,$D173&gt;'Parâmetros'!$B$6,$D173&lt;=$C173,($D173-$C173)*1440&lt;'Parâmetros'!$B$9),"Conferir horários",IF(AND($I173&lt;&gt;'Parâmetros'!$D$5,$I173&lt;&gt;'Parâmetros'!$D$6,$I173&lt;&gt;'Parâmetros'!$D$7,$I173&lt;&gt;'Parâmetros'!$D$8),"Conferir status",IF($I173='Parâmetros'!$D$8,"Cancelada",IF($F173="Código não cadastrado","Conferir equipamento",IF($K173&lt;&gt;'Parâmetros'!$F$5,"Conferir equipamento",IF(OR($H173&lt;=0,$H173&gt;'Parâmetros'!$B$8),"Conferir quantidade",IF($L173&gt;$J173,"Conflito de capacidade","Sem conflito"))))))))),"Conferir dados"))</f>
        <v/>
      </c>
      <c r="N173" s="12" t="n"/>
    </row>
    <row r="174" ht="21" customHeight="1">
      <c r="A174" s="12" t="n"/>
      <c r="B174" s="25" t="n"/>
      <c r="C174" s="26" t="n"/>
      <c r="D174" s="26" t="n"/>
      <c r="E174" s="12" t="n"/>
      <c r="F174" s="21">
        <f>IF($E174="","",IFERROR(VLOOKUP($E174,Equipamentos!$A$5:$E$104,2,FALSE),"Código não cadastrado"))</f>
        <v/>
      </c>
      <c r="G174" s="12" t="n"/>
      <c r="H174" s="13" t="n"/>
      <c r="I174" s="14" t="n"/>
      <c r="J174" s="16">
        <f>IF($E174="","",IFERROR(VLOOKUP($E174,Equipamentos!$A$5:$E$104,4,FALSE),""))</f>
        <v/>
      </c>
      <c r="K174" s="22">
        <f>IF($E174="","",IFERROR(VLOOKUP($E174,Equipamentos!$A$5:$E$104,5,FALSE),""))</f>
        <v/>
      </c>
      <c r="L174" s="16">
        <f>IF(OR($B174="",$C174="",$D174="",$E174="",$H174="",$I174=""),"",IF($I174='Parâmetros'!$D$8,"",IFERROR(SUMIFS($H$5:$H$204,$B$5:$B$204,$B174,$E$5:$E$204,$E174,$C$5:$C$204,"&lt;"&amp;$D174,$D$5:$D$204,"&gt;"&amp;$C174,$I$5:$I$204,'Parâmetros'!$D$5)+SUMIFS($H$5:$H$204,$B$5:$B$204,$B174,$E$5:$E$204,$E174,$C$5:$C$204,"&lt;"&amp;$D174,$D$5:$D$204,"&gt;"&amp;$C174,$I$5:$I$204,'Parâmetros'!$D$6)+SUMIFS($H$5:$H$204,$B$5:$B$204,$B174,$E$5:$E$204,$E174,$C$5:$C$204,"&lt;"&amp;$D174,$D$5:$D$204,"&gt;"&amp;$C174,$I$5:$I$204,'Parâmetros'!$D$7),"")))</f>
        <v/>
      </c>
      <c r="M174" s="22">
        <f>IF(COUNTA($A174:$E174,$G174:$I174)=0,"",IFERROR(IF(OR($A174="",$B174="",$C174="",$D174="",$E174="",$G174="",$H174="",$I174=""),"Conferir preenchimento",IF(OR($B174&lt;TODAY()-'Parâmetros'!$B$10,$B174&gt;TODAY()+'Parâmetros'!$B$7),"Conferir data",IF(OR($C174&lt;'Parâmetros'!$B$5,$D174&gt;'Parâmetros'!$B$6,$D174&lt;=$C174,($D174-$C174)*1440&lt;'Parâmetros'!$B$9),"Conferir horários",IF(AND($I174&lt;&gt;'Parâmetros'!$D$5,$I174&lt;&gt;'Parâmetros'!$D$6,$I174&lt;&gt;'Parâmetros'!$D$7,$I174&lt;&gt;'Parâmetros'!$D$8),"Conferir status",IF($I174='Parâmetros'!$D$8,"Cancelada",IF($F174="Código não cadastrado","Conferir equipamento",IF($K174&lt;&gt;'Parâmetros'!$F$5,"Conferir equipamento",IF(OR($H174&lt;=0,$H174&gt;'Parâmetros'!$B$8),"Conferir quantidade",IF($L174&gt;$J174,"Conflito de capacidade","Sem conflito"))))))))),"Conferir dados"))</f>
        <v/>
      </c>
      <c r="N174" s="12" t="n"/>
    </row>
    <row r="175" ht="21" customHeight="1">
      <c r="A175" s="12" t="n"/>
      <c r="B175" s="25" t="n"/>
      <c r="C175" s="26" t="n"/>
      <c r="D175" s="26" t="n"/>
      <c r="E175" s="12" t="n"/>
      <c r="F175" s="19">
        <f>IF($E175="","",IFERROR(VLOOKUP($E175,Equipamentos!$A$5:$E$104,2,FALSE),"Código não cadastrado"))</f>
        <v/>
      </c>
      <c r="G175" s="12" t="n"/>
      <c r="H175" s="13" t="n"/>
      <c r="I175" s="14" t="n"/>
      <c r="J175" s="15">
        <f>IF($E175="","",IFERROR(VLOOKUP($E175,Equipamentos!$A$5:$E$104,4,FALSE),""))</f>
        <v/>
      </c>
      <c r="K175" s="20">
        <f>IF($E175="","",IFERROR(VLOOKUP($E175,Equipamentos!$A$5:$E$104,5,FALSE),""))</f>
        <v/>
      </c>
      <c r="L175" s="15">
        <f>IF(OR($B175="",$C175="",$D175="",$E175="",$H175="",$I175=""),"",IF($I175='Parâmetros'!$D$8,"",IFERROR(SUMIFS($H$5:$H$204,$B$5:$B$204,$B175,$E$5:$E$204,$E175,$C$5:$C$204,"&lt;"&amp;$D175,$D$5:$D$204,"&gt;"&amp;$C175,$I$5:$I$204,'Parâmetros'!$D$5)+SUMIFS($H$5:$H$204,$B$5:$B$204,$B175,$E$5:$E$204,$E175,$C$5:$C$204,"&lt;"&amp;$D175,$D$5:$D$204,"&gt;"&amp;$C175,$I$5:$I$204,'Parâmetros'!$D$6)+SUMIFS($H$5:$H$204,$B$5:$B$204,$B175,$E$5:$E$204,$E175,$C$5:$C$204,"&lt;"&amp;$D175,$D$5:$D$204,"&gt;"&amp;$C175,$I$5:$I$204,'Parâmetros'!$D$7),"")))</f>
        <v/>
      </c>
      <c r="M175" s="20">
        <f>IF(COUNTA($A175:$E175,$G175:$I175)=0,"",IFERROR(IF(OR($A175="",$B175="",$C175="",$D175="",$E175="",$G175="",$H175="",$I175=""),"Conferir preenchimento",IF(OR($B175&lt;TODAY()-'Parâmetros'!$B$10,$B175&gt;TODAY()+'Parâmetros'!$B$7),"Conferir data",IF(OR($C175&lt;'Parâmetros'!$B$5,$D175&gt;'Parâmetros'!$B$6,$D175&lt;=$C175,($D175-$C175)*1440&lt;'Parâmetros'!$B$9),"Conferir horários",IF(AND($I175&lt;&gt;'Parâmetros'!$D$5,$I175&lt;&gt;'Parâmetros'!$D$6,$I175&lt;&gt;'Parâmetros'!$D$7,$I175&lt;&gt;'Parâmetros'!$D$8),"Conferir status",IF($I175='Parâmetros'!$D$8,"Cancelada",IF($F175="Código não cadastrado","Conferir equipamento",IF($K175&lt;&gt;'Parâmetros'!$F$5,"Conferir equipamento",IF(OR($H175&lt;=0,$H175&gt;'Parâmetros'!$B$8),"Conferir quantidade",IF($L175&gt;$J175,"Conflito de capacidade","Sem conflito"))))))))),"Conferir dados"))</f>
        <v/>
      </c>
      <c r="N175" s="12" t="n"/>
    </row>
    <row r="176" ht="21" customHeight="1">
      <c r="A176" s="12" t="n"/>
      <c r="B176" s="25" t="n"/>
      <c r="C176" s="26" t="n"/>
      <c r="D176" s="26" t="n"/>
      <c r="E176" s="12" t="n"/>
      <c r="F176" s="21">
        <f>IF($E176="","",IFERROR(VLOOKUP($E176,Equipamentos!$A$5:$E$104,2,FALSE),"Código não cadastrado"))</f>
        <v/>
      </c>
      <c r="G176" s="12" t="n"/>
      <c r="H176" s="13" t="n"/>
      <c r="I176" s="14" t="n"/>
      <c r="J176" s="16">
        <f>IF($E176="","",IFERROR(VLOOKUP($E176,Equipamentos!$A$5:$E$104,4,FALSE),""))</f>
        <v/>
      </c>
      <c r="K176" s="22">
        <f>IF($E176="","",IFERROR(VLOOKUP($E176,Equipamentos!$A$5:$E$104,5,FALSE),""))</f>
        <v/>
      </c>
      <c r="L176" s="16">
        <f>IF(OR($B176="",$C176="",$D176="",$E176="",$H176="",$I176=""),"",IF($I176='Parâmetros'!$D$8,"",IFERROR(SUMIFS($H$5:$H$204,$B$5:$B$204,$B176,$E$5:$E$204,$E176,$C$5:$C$204,"&lt;"&amp;$D176,$D$5:$D$204,"&gt;"&amp;$C176,$I$5:$I$204,'Parâmetros'!$D$5)+SUMIFS($H$5:$H$204,$B$5:$B$204,$B176,$E$5:$E$204,$E176,$C$5:$C$204,"&lt;"&amp;$D176,$D$5:$D$204,"&gt;"&amp;$C176,$I$5:$I$204,'Parâmetros'!$D$6)+SUMIFS($H$5:$H$204,$B$5:$B$204,$B176,$E$5:$E$204,$E176,$C$5:$C$204,"&lt;"&amp;$D176,$D$5:$D$204,"&gt;"&amp;$C176,$I$5:$I$204,'Parâmetros'!$D$7),"")))</f>
        <v/>
      </c>
      <c r="M176" s="22">
        <f>IF(COUNTA($A176:$E176,$G176:$I176)=0,"",IFERROR(IF(OR($A176="",$B176="",$C176="",$D176="",$E176="",$G176="",$H176="",$I176=""),"Conferir preenchimento",IF(OR($B176&lt;TODAY()-'Parâmetros'!$B$10,$B176&gt;TODAY()+'Parâmetros'!$B$7),"Conferir data",IF(OR($C176&lt;'Parâmetros'!$B$5,$D176&gt;'Parâmetros'!$B$6,$D176&lt;=$C176,($D176-$C176)*1440&lt;'Parâmetros'!$B$9),"Conferir horários",IF(AND($I176&lt;&gt;'Parâmetros'!$D$5,$I176&lt;&gt;'Parâmetros'!$D$6,$I176&lt;&gt;'Parâmetros'!$D$7,$I176&lt;&gt;'Parâmetros'!$D$8),"Conferir status",IF($I176='Parâmetros'!$D$8,"Cancelada",IF($F176="Código não cadastrado","Conferir equipamento",IF($K176&lt;&gt;'Parâmetros'!$F$5,"Conferir equipamento",IF(OR($H176&lt;=0,$H176&gt;'Parâmetros'!$B$8),"Conferir quantidade",IF($L176&gt;$J176,"Conflito de capacidade","Sem conflito"))))))))),"Conferir dados"))</f>
        <v/>
      </c>
      <c r="N176" s="12" t="n"/>
    </row>
    <row r="177" ht="21" customHeight="1">
      <c r="A177" s="12" t="n"/>
      <c r="B177" s="25" t="n"/>
      <c r="C177" s="26" t="n"/>
      <c r="D177" s="26" t="n"/>
      <c r="E177" s="12" t="n"/>
      <c r="F177" s="19">
        <f>IF($E177="","",IFERROR(VLOOKUP($E177,Equipamentos!$A$5:$E$104,2,FALSE),"Código não cadastrado"))</f>
        <v/>
      </c>
      <c r="G177" s="12" t="n"/>
      <c r="H177" s="13" t="n"/>
      <c r="I177" s="14" t="n"/>
      <c r="J177" s="15">
        <f>IF($E177="","",IFERROR(VLOOKUP($E177,Equipamentos!$A$5:$E$104,4,FALSE),""))</f>
        <v/>
      </c>
      <c r="K177" s="20">
        <f>IF($E177="","",IFERROR(VLOOKUP($E177,Equipamentos!$A$5:$E$104,5,FALSE),""))</f>
        <v/>
      </c>
      <c r="L177" s="15">
        <f>IF(OR($B177="",$C177="",$D177="",$E177="",$H177="",$I177=""),"",IF($I177='Parâmetros'!$D$8,"",IFERROR(SUMIFS($H$5:$H$204,$B$5:$B$204,$B177,$E$5:$E$204,$E177,$C$5:$C$204,"&lt;"&amp;$D177,$D$5:$D$204,"&gt;"&amp;$C177,$I$5:$I$204,'Parâmetros'!$D$5)+SUMIFS($H$5:$H$204,$B$5:$B$204,$B177,$E$5:$E$204,$E177,$C$5:$C$204,"&lt;"&amp;$D177,$D$5:$D$204,"&gt;"&amp;$C177,$I$5:$I$204,'Parâmetros'!$D$6)+SUMIFS($H$5:$H$204,$B$5:$B$204,$B177,$E$5:$E$204,$E177,$C$5:$C$204,"&lt;"&amp;$D177,$D$5:$D$204,"&gt;"&amp;$C177,$I$5:$I$204,'Parâmetros'!$D$7),"")))</f>
        <v/>
      </c>
      <c r="M177" s="20">
        <f>IF(COUNTA($A177:$E177,$G177:$I177)=0,"",IFERROR(IF(OR($A177="",$B177="",$C177="",$D177="",$E177="",$G177="",$H177="",$I177=""),"Conferir preenchimento",IF(OR($B177&lt;TODAY()-'Parâmetros'!$B$10,$B177&gt;TODAY()+'Parâmetros'!$B$7),"Conferir data",IF(OR($C177&lt;'Parâmetros'!$B$5,$D177&gt;'Parâmetros'!$B$6,$D177&lt;=$C177,($D177-$C177)*1440&lt;'Parâmetros'!$B$9),"Conferir horários",IF(AND($I177&lt;&gt;'Parâmetros'!$D$5,$I177&lt;&gt;'Parâmetros'!$D$6,$I177&lt;&gt;'Parâmetros'!$D$7,$I177&lt;&gt;'Parâmetros'!$D$8),"Conferir status",IF($I177='Parâmetros'!$D$8,"Cancelada",IF($F177="Código não cadastrado","Conferir equipamento",IF($K177&lt;&gt;'Parâmetros'!$F$5,"Conferir equipamento",IF(OR($H177&lt;=0,$H177&gt;'Parâmetros'!$B$8),"Conferir quantidade",IF($L177&gt;$J177,"Conflito de capacidade","Sem conflito"))))))))),"Conferir dados"))</f>
        <v/>
      </c>
      <c r="N177" s="12" t="n"/>
    </row>
    <row r="178" ht="21" customHeight="1">
      <c r="A178" s="12" t="n"/>
      <c r="B178" s="25" t="n"/>
      <c r="C178" s="26" t="n"/>
      <c r="D178" s="26" t="n"/>
      <c r="E178" s="12" t="n"/>
      <c r="F178" s="21">
        <f>IF($E178="","",IFERROR(VLOOKUP($E178,Equipamentos!$A$5:$E$104,2,FALSE),"Código não cadastrado"))</f>
        <v/>
      </c>
      <c r="G178" s="12" t="n"/>
      <c r="H178" s="13" t="n"/>
      <c r="I178" s="14" t="n"/>
      <c r="J178" s="16">
        <f>IF($E178="","",IFERROR(VLOOKUP($E178,Equipamentos!$A$5:$E$104,4,FALSE),""))</f>
        <v/>
      </c>
      <c r="K178" s="22">
        <f>IF($E178="","",IFERROR(VLOOKUP($E178,Equipamentos!$A$5:$E$104,5,FALSE),""))</f>
        <v/>
      </c>
      <c r="L178" s="16">
        <f>IF(OR($B178="",$C178="",$D178="",$E178="",$H178="",$I178=""),"",IF($I178='Parâmetros'!$D$8,"",IFERROR(SUMIFS($H$5:$H$204,$B$5:$B$204,$B178,$E$5:$E$204,$E178,$C$5:$C$204,"&lt;"&amp;$D178,$D$5:$D$204,"&gt;"&amp;$C178,$I$5:$I$204,'Parâmetros'!$D$5)+SUMIFS($H$5:$H$204,$B$5:$B$204,$B178,$E$5:$E$204,$E178,$C$5:$C$204,"&lt;"&amp;$D178,$D$5:$D$204,"&gt;"&amp;$C178,$I$5:$I$204,'Parâmetros'!$D$6)+SUMIFS($H$5:$H$204,$B$5:$B$204,$B178,$E$5:$E$204,$E178,$C$5:$C$204,"&lt;"&amp;$D178,$D$5:$D$204,"&gt;"&amp;$C178,$I$5:$I$204,'Parâmetros'!$D$7),"")))</f>
        <v/>
      </c>
      <c r="M178" s="22">
        <f>IF(COUNTA($A178:$E178,$G178:$I178)=0,"",IFERROR(IF(OR($A178="",$B178="",$C178="",$D178="",$E178="",$G178="",$H178="",$I178=""),"Conferir preenchimento",IF(OR($B178&lt;TODAY()-'Parâmetros'!$B$10,$B178&gt;TODAY()+'Parâmetros'!$B$7),"Conferir data",IF(OR($C178&lt;'Parâmetros'!$B$5,$D178&gt;'Parâmetros'!$B$6,$D178&lt;=$C178,($D178-$C178)*1440&lt;'Parâmetros'!$B$9),"Conferir horários",IF(AND($I178&lt;&gt;'Parâmetros'!$D$5,$I178&lt;&gt;'Parâmetros'!$D$6,$I178&lt;&gt;'Parâmetros'!$D$7,$I178&lt;&gt;'Parâmetros'!$D$8),"Conferir status",IF($I178='Parâmetros'!$D$8,"Cancelada",IF($F178="Código não cadastrado","Conferir equipamento",IF($K178&lt;&gt;'Parâmetros'!$F$5,"Conferir equipamento",IF(OR($H178&lt;=0,$H178&gt;'Parâmetros'!$B$8),"Conferir quantidade",IF($L178&gt;$J178,"Conflito de capacidade","Sem conflito"))))))))),"Conferir dados"))</f>
        <v/>
      </c>
      <c r="N178" s="12" t="n"/>
    </row>
    <row r="179" ht="21" customHeight="1">
      <c r="A179" s="12" t="n"/>
      <c r="B179" s="25" t="n"/>
      <c r="C179" s="26" t="n"/>
      <c r="D179" s="26" t="n"/>
      <c r="E179" s="12" t="n"/>
      <c r="F179" s="19">
        <f>IF($E179="","",IFERROR(VLOOKUP($E179,Equipamentos!$A$5:$E$104,2,FALSE),"Código não cadastrado"))</f>
        <v/>
      </c>
      <c r="G179" s="12" t="n"/>
      <c r="H179" s="13" t="n"/>
      <c r="I179" s="14" t="n"/>
      <c r="J179" s="15">
        <f>IF($E179="","",IFERROR(VLOOKUP($E179,Equipamentos!$A$5:$E$104,4,FALSE),""))</f>
        <v/>
      </c>
      <c r="K179" s="20">
        <f>IF($E179="","",IFERROR(VLOOKUP($E179,Equipamentos!$A$5:$E$104,5,FALSE),""))</f>
        <v/>
      </c>
      <c r="L179" s="15">
        <f>IF(OR($B179="",$C179="",$D179="",$E179="",$H179="",$I179=""),"",IF($I179='Parâmetros'!$D$8,"",IFERROR(SUMIFS($H$5:$H$204,$B$5:$B$204,$B179,$E$5:$E$204,$E179,$C$5:$C$204,"&lt;"&amp;$D179,$D$5:$D$204,"&gt;"&amp;$C179,$I$5:$I$204,'Parâmetros'!$D$5)+SUMIFS($H$5:$H$204,$B$5:$B$204,$B179,$E$5:$E$204,$E179,$C$5:$C$204,"&lt;"&amp;$D179,$D$5:$D$204,"&gt;"&amp;$C179,$I$5:$I$204,'Parâmetros'!$D$6)+SUMIFS($H$5:$H$204,$B$5:$B$204,$B179,$E$5:$E$204,$E179,$C$5:$C$204,"&lt;"&amp;$D179,$D$5:$D$204,"&gt;"&amp;$C179,$I$5:$I$204,'Parâmetros'!$D$7),"")))</f>
        <v/>
      </c>
      <c r="M179" s="20">
        <f>IF(COUNTA($A179:$E179,$G179:$I179)=0,"",IFERROR(IF(OR($A179="",$B179="",$C179="",$D179="",$E179="",$G179="",$H179="",$I179=""),"Conferir preenchimento",IF(OR($B179&lt;TODAY()-'Parâmetros'!$B$10,$B179&gt;TODAY()+'Parâmetros'!$B$7),"Conferir data",IF(OR($C179&lt;'Parâmetros'!$B$5,$D179&gt;'Parâmetros'!$B$6,$D179&lt;=$C179,($D179-$C179)*1440&lt;'Parâmetros'!$B$9),"Conferir horários",IF(AND($I179&lt;&gt;'Parâmetros'!$D$5,$I179&lt;&gt;'Parâmetros'!$D$6,$I179&lt;&gt;'Parâmetros'!$D$7,$I179&lt;&gt;'Parâmetros'!$D$8),"Conferir status",IF($I179='Parâmetros'!$D$8,"Cancelada",IF($F179="Código não cadastrado","Conferir equipamento",IF($K179&lt;&gt;'Parâmetros'!$F$5,"Conferir equipamento",IF(OR($H179&lt;=0,$H179&gt;'Parâmetros'!$B$8),"Conferir quantidade",IF($L179&gt;$J179,"Conflito de capacidade","Sem conflito"))))))))),"Conferir dados"))</f>
        <v/>
      </c>
      <c r="N179" s="12" t="n"/>
    </row>
    <row r="180" ht="21" customHeight="1">
      <c r="A180" s="12" t="n"/>
      <c r="B180" s="25" t="n"/>
      <c r="C180" s="26" t="n"/>
      <c r="D180" s="26" t="n"/>
      <c r="E180" s="12" t="n"/>
      <c r="F180" s="21">
        <f>IF($E180="","",IFERROR(VLOOKUP($E180,Equipamentos!$A$5:$E$104,2,FALSE),"Código não cadastrado"))</f>
        <v/>
      </c>
      <c r="G180" s="12" t="n"/>
      <c r="H180" s="13" t="n"/>
      <c r="I180" s="14" t="n"/>
      <c r="J180" s="16">
        <f>IF($E180="","",IFERROR(VLOOKUP($E180,Equipamentos!$A$5:$E$104,4,FALSE),""))</f>
        <v/>
      </c>
      <c r="K180" s="22">
        <f>IF($E180="","",IFERROR(VLOOKUP($E180,Equipamentos!$A$5:$E$104,5,FALSE),""))</f>
        <v/>
      </c>
      <c r="L180" s="16">
        <f>IF(OR($B180="",$C180="",$D180="",$E180="",$H180="",$I180=""),"",IF($I180='Parâmetros'!$D$8,"",IFERROR(SUMIFS($H$5:$H$204,$B$5:$B$204,$B180,$E$5:$E$204,$E180,$C$5:$C$204,"&lt;"&amp;$D180,$D$5:$D$204,"&gt;"&amp;$C180,$I$5:$I$204,'Parâmetros'!$D$5)+SUMIFS($H$5:$H$204,$B$5:$B$204,$B180,$E$5:$E$204,$E180,$C$5:$C$204,"&lt;"&amp;$D180,$D$5:$D$204,"&gt;"&amp;$C180,$I$5:$I$204,'Parâmetros'!$D$6)+SUMIFS($H$5:$H$204,$B$5:$B$204,$B180,$E$5:$E$204,$E180,$C$5:$C$204,"&lt;"&amp;$D180,$D$5:$D$204,"&gt;"&amp;$C180,$I$5:$I$204,'Parâmetros'!$D$7),"")))</f>
        <v/>
      </c>
      <c r="M180" s="22">
        <f>IF(COUNTA($A180:$E180,$G180:$I180)=0,"",IFERROR(IF(OR($A180="",$B180="",$C180="",$D180="",$E180="",$G180="",$H180="",$I180=""),"Conferir preenchimento",IF(OR($B180&lt;TODAY()-'Parâmetros'!$B$10,$B180&gt;TODAY()+'Parâmetros'!$B$7),"Conferir data",IF(OR($C180&lt;'Parâmetros'!$B$5,$D180&gt;'Parâmetros'!$B$6,$D180&lt;=$C180,($D180-$C180)*1440&lt;'Parâmetros'!$B$9),"Conferir horários",IF(AND($I180&lt;&gt;'Parâmetros'!$D$5,$I180&lt;&gt;'Parâmetros'!$D$6,$I180&lt;&gt;'Parâmetros'!$D$7,$I180&lt;&gt;'Parâmetros'!$D$8),"Conferir status",IF($I180='Parâmetros'!$D$8,"Cancelada",IF($F180="Código não cadastrado","Conferir equipamento",IF($K180&lt;&gt;'Parâmetros'!$F$5,"Conferir equipamento",IF(OR($H180&lt;=0,$H180&gt;'Parâmetros'!$B$8),"Conferir quantidade",IF($L180&gt;$J180,"Conflito de capacidade","Sem conflito"))))))))),"Conferir dados"))</f>
        <v/>
      </c>
      <c r="N180" s="12" t="n"/>
    </row>
    <row r="181" ht="21" customHeight="1">
      <c r="A181" s="12" t="n"/>
      <c r="B181" s="25" t="n"/>
      <c r="C181" s="26" t="n"/>
      <c r="D181" s="26" t="n"/>
      <c r="E181" s="12" t="n"/>
      <c r="F181" s="19">
        <f>IF($E181="","",IFERROR(VLOOKUP($E181,Equipamentos!$A$5:$E$104,2,FALSE),"Código não cadastrado"))</f>
        <v/>
      </c>
      <c r="G181" s="12" t="n"/>
      <c r="H181" s="13" t="n"/>
      <c r="I181" s="14" t="n"/>
      <c r="J181" s="15">
        <f>IF($E181="","",IFERROR(VLOOKUP($E181,Equipamentos!$A$5:$E$104,4,FALSE),""))</f>
        <v/>
      </c>
      <c r="K181" s="20">
        <f>IF($E181="","",IFERROR(VLOOKUP($E181,Equipamentos!$A$5:$E$104,5,FALSE),""))</f>
        <v/>
      </c>
      <c r="L181" s="15">
        <f>IF(OR($B181="",$C181="",$D181="",$E181="",$H181="",$I181=""),"",IF($I181='Parâmetros'!$D$8,"",IFERROR(SUMIFS($H$5:$H$204,$B$5:$B$204,$B181,$E$5:$E$204,$E181,$C$5:$C$204,"&lt;"&amp;$D181,$D$5:$D$204,"&gt;"&amp;$C181,$I$5:$I$204,'Parâmetros'!$D$5)+SUMIFS($H$5:$H$204,$B$5:$B$204,$B181,$E$5:$E$204,$E181,$C$5:$C$204,"&lt;"&amp;$D181,$D$5:$D$204,"&gt;"&amp;$C181,$I$5:$I$204,'Parâmetros'!$D$6)+SUMIFS($H$5:$H$204,$B$5:$B$204,$B181,$E$5:$E$204,$E181,$C$5:$C$204,"&lt;"&amp;$D181,$D$5:$D$204,"&gt;"&amp;$C181,$I$5:$I$204,'Parâmetros'!$D$7),"")))</f>
        <v/>
      </c>
      <c r="M181" s="20">
        <f>IF(COUNTA($A181:$E181,$G181:$I181)=0,"",IFERROR(IF(OR($A181="",$B181="",$C181="",$D181="",$E181="",$G181="",$H181="",$I181=""),"Conferir preenchimento",IF(OR($B181&lt;TODAY()-'Parâmetros'!$B$10,$B181&gt;TODAY()+'Parâmetros'!$B$7),"Conferir data",IF(OR($C181&lt;'Parâmetros'!$B$5,$D181&gt;'Parâmetros'!$B$6,$D181&lt;=$C181,($D181-$C181)*1440&lt;'Parâmetros'!$B$9),"Conferir horários",IF(AND($I181&lt;&gt;'Parâmetros'!$D$5,$I181&lt;&gt;'Parâmetros'!$D$6,$I181&lt;&gt;'Parâmetros'!$D$7,$I181&lt;&gt;'Parâmetros'!$D$8),"Conferir status",IF($I181='Parâmetros'!$D$8,"Cancelada",IF($F181="Código não cadastrado","Conferir equipamento",IF($K181&lt;&gt;'Parâmetros'!$F$5,"Conferir equipamento",IF(OR($H181&lt;=0,$H181&gt;'Parâmetros'!$B$8),"Conferir quantidade",IF($L181&gt;$J181,"Conflito de capacidade","Sem conflito"))))))))),"Conferir dados"))</f>
        <v/>
      </c>
      <c r="N181" s="12" t="n"/>
    </row>
    <row r="182" ht="21" customHeight="1">
      <c r="A182" s="12" t="n"/>
      <c r="B182" s="25" t="n"/>
      <c r="C182" s="26" t="n"/>
      <c r="D182" s="26" t="n"/>
      <c r="E182" s="12" t="n"/>
      <c r="F182" s="21">
        <f>IF($E182="","",IFERROR(VLOOKUP($E182,Equipamentos!$A$5:$E$104,2,FALSE),"Código não cadastrado"))</f>
        <v/>
      </c>
      <c r="G182" s="12" t="n"/>
      <c r="H182" s="13" t="n"/>
      <c r="I182" s="14" t="n"/>
      <c r="J182" s="16">
        <f>IF($E182="","",IFERROR(VLOOKUP($E182,Equipamentos!$A$5:$E$104,4,FALSE),""))</f>
        <v/>
      </c>
      <c r="K182" s="22">
        <f>IF($E182="","",IFERROR(VLOOKUP($E182,Equipamentos!$A$5:$E$104,5,FALSE),""))</f>
        <v/>
      </c>
      <c r="L182" s="16">
        <f>IF(OR($B182="",$C182="",$D182="",$E182="",$H182="",$I182=""),"",IF($I182='Parâmetros'!$D$8,"",IFERROR(SUMIFS($H$5:$H$204,$B$5:$B$204,$B182,$E$5:$E$204,$E182,$C$5:$C$204,"&lt;"&amp;$D182,$D$5:$D$204,"&gt;"&amp;$C182,$I$5:$I$204,'Parâmetros'!$D$5)+SUMIFS($H$5:$H$204,$B$5:$B$204,$B182,$E$5:$E$204,$E182,$C$5:$C$204,"&lt;"&amp;$D182,$D$5:$D$204,"&gt;"&amp;$C182,$I$5:$I$204,'Parâmetros'!$D$6)+SUMIFS($H$5:$H$204,$B$5:$B$204,$B182,$E$5:$E$204,$E182,$C$5:$C$204,"&lt;"&amp;$D182,$D$5:$D$204,"&gt;"&amp;$C182,$I$5:$I$204,'Parâmetros'!$D$7),"")))</f>
        <v/>
      </c>
      <c r="M182" s="22">
        <f>IF(COUNTA($A182:$E182,$G182:$I182)=0,"",IFERROR(IF(OR($A182="",$B182="",$C182="",$D182="",$E182="",$G182="",$H182="",$I182=""),"Conferir preenchimento",IF(OR($B182&lt;TODAY()-'Parâmetros'!$B$10,$B182&gt;TODAY()+'Parâmetros'!$B$7),"Conferir data",IF(OR($C182&lt;'Parâmetros'!$B$5,$D182&gt;'Parâmetros'!$B$6,$D182&lt;=$C182,($D182-$C182)*1440&lt;'Parâmetros'!$B$9),"Conferir horários",IF(AND($I182&lt;&gt;'Parâmetros'!$D$5,$I182&lt;&gt;'Parâmetros'!$D$6,$I182&lt;&gt;'Parâmetros'!$D$7,$I182&lt;&gt;'Parâmetros'!$D$8),"Conferir status",IF($I182='Parâmetros'!$D$8,"Cancelada",IF($F182="Código não cadastrado","Conferir equipamento",IF($K182&lt;&gt;'Parâmetros'!$F$5,"Conferir equipamento",IF(OR($H182&lt;=0,$H182&gt;'Parâmetros'!$B$8),"Conferir quantidade",IF($L182&gt;$J182,"Conflito de capacidade","Sem conflito"))))))))),"Conferir dados"))</f>
        <v/>
      </c>
      <c r="N182" s="12" t="n"/>
    </row>
    <row r="183" ht="21" customHeight="1">
      <c r="A183" s="12" t="n"/>
      <c r="B183" s="25" t="n"/>
      <c r="C183" s="26" t="n"/>
      <c r="D183" s="26" t="n"/>
      <c r="E183" s="12" t="n"/>
      <c r="F183" s="19">
        <f>IF($E183="","",IFERROR(VLOOKUP($E183,Equipamentos!$A$5:$E$104,2,FALSE),"Código não cadastrado"))</f>
        <v/>
      </c>
      <c r="G183" s="12" t="n"/>
      <c r="H183" s="13" t="n"/>
      <c r="I183" s="14" t="n"/>
      <c r="J183" s="15">
        <f>IF($E183="","",IFERROR(VLOOKUP($E183,Equipamentos!$A$5:$E$104,4,FALSE),""))</f>
        <v/>
      </c>
      <c r="K183" s="20">
        <f>IF($E183="","",IFERROR(VLOOKUP($E183,Equipamentos!$A$5:$E$104,5,FALSE),""))</f>
        <v/>
      </c>
      <c r="L183" s="15">
        <f>IF(OR($B183="",$C183="",$D183="",$E183="",$H183="",$I183=""),"",IF($I183='Parâmetros'!$D$8,"",IFERROR(SUMIFS($H$5:$H$204,$B$5:$B$204,$B183,$E$5:$E$204,$E183,$C$5:$C$204,"&lt;"&amp;$D183,$D$5:$D$204,"&gt;"&amp;$C183,$I$5:$I$204,'Parâmetros'!$D$5)+SUMIFS($H$5:$H$204,$B$5:$B$204,$B183,$E$5:$E$204,$E183,$C$5:$C$204,"&lt;"&amp;$D183,$D$5:$D$204,"&gt;"&amp;$C183,$I$5:$I$204,'Parâmetros'!$D$6)+SUMIFS($H$5:$H$204,$B$5:$B$204,$B183,$E$5:$E$204,$E183,$C$5:$C$204,"&lt;"&amp;$D183,$D$5:$D$204,"&gt;"&amp;$C183,$I$5:$I$204,'Parâmetros'!$D$7),"")))</f>
        <v/>
      </c>
      <c r="M183" s="20">
        <f>IF(COUNTA($A183:$E183,$G183:$I183)=0,"",IFERROR(IF(OR($A183="",$B183="",$C183="",$D183="",$E183="",$G183="",$H183="",$I183=""),"Conferir preenchimento",IF(OR($B183&lt;TODAY()-'Parâmetros'!$B$10,$B183&gt;TODAY()+'Parâmetros'!$B$7),"Conferir data",IF(OR($C183&lt;'Parâmetros'!$B$5,$D183&gt;'Parâmetros'!$B$6,$D183&lt;=$C183,($D183-$C183)*1440&lt;'Parâmetros'!$B$9),"Conferir horários",IF(AND($I183&lt;&gt;'Parâmetros'!$D$5,$I183&lt;&gt;'Parâmetros'!$D$6,$I183&lt;&gt;'Parâmetros'!$D$7,$I183&lt;&gt;'Parâmetros'!$D$8),"Conferir status",IF($I183='Parâmetros'!$D$8,"Cancelada",IF($F183="Código não cadastrado","Conferir equipamento",IF($K183&lt;&gt;'Parâmetros'!$F$5,"Conferir equipamento",IF(OR($H183&lt;=0,$H183&gt;'Parâmetros'!$B$8),"Conferir quantidade",IF($L183&gt;$J183,"Conflito de capacidade","Sem conflito"))))))))),"Conferir dados"))</f>
        <v/>
      </c>
      <c r="N183" s="12" t="n"/>
    </row>
    <row r="184" ht="21" customHeight="1">
      <c r="A184" s="12" t="n"/>
      <c r="B184" s="25" t="n"/>
      <c r="C184" s="26" t="n"/>
      <c r="D184" s="26" t="n"/>
      <c r="E184" s="12" t="n"/>
      <c r="F184" s="21">
        <f>IF($E184="","",IFERROR(VLOOKUP($E184,Equipamentos!$A$5:$E$104,2,FALSE),"Código não cadastrado"))</f>
        <v/>
      </c>
      <c r="G184" s="12" t="n"/>
      <c r="H184" s="13" t="n"/>
      <c r="I184" s="14" t="n"/>
      <c r="J184" s="16">
        <f>IF($E184="","",IFERROR(VLOOKUP($E184,Equipamentos!$A$5:$E$104,4,FALSE),""))</f>
        <v/>
      </c>
      <c r="K184" s="22">
        <f>IF($E184="","",IFERROR(VLOOKUP($E184,Equipamentos!$A$5:$E$104,5,FALSE),""))</f>
        <v/>
      </c>
      <c r="L184" s="16">
        <f>IF(OR($B184="",$C184="",$D184="",$E184="",$H184="",$I184=""),"",IF($I184='Parâmetros'!$D$8,"",IFERROR(SUMIFS($H$5:$H$204,$B$5:$B$204,$B184,$E$5:$E$204,$E184,$C$5:$C$204,"&lt;"&amp;$D184,$D$5:$D$204,"&gt;"&amp;$C184,$I$5:$I$204,'Parâmetros'!$D$5)+SUMIFS($H$5:$H$204,$B$5:$B$204,$B184,$E$5:$E$204,$E184,$C$5:$C$204,"&lt;"&amp;$D184,$D$5:$D$204,"&gt;"&amp;$C184,$I$5:$I$204,'Parâmetros'!$D$6)+SUMIFS($H$5:$H$204,$B$5:$B$204,$B184,$E$5:$E$204,$E184,$C$5:$C$204,"&lt;"&amp;$D184,$D$5:$D$204,"&gt;"&amp;$C184,$I$5:$I$204,'Parâmetros'!$D$7),"")))</f>
        <v/>
      </c>
      <c r="M184" s="22">
        <f>IF(COUNTA($A184:$E184,$G184:$I184)=0,"",IFERROR(IF(OR($A184="",$B184="",$C184="",$D184="",$E184="",$G184="",$H184="",$I184=""),"Conferir preenchimento",IF(OR($B184&lt;TODAY()-'Parâmetros'!$B$10,$B184&gt;TODAY()+'Parâmetros'!$B$7),"Conferir data",IF(OR($C184&lt;'Parâmetros'!$B$5,$D184&gt;'Parâmetros'!$B$6,$D184&lt;=$C184,($D184-$C184)*1440&lt;'Parâmetros'!$B$9),"Conferir horários",IF(AND($I184&lt;&gt;'Parâmetros'!$D$5,$I184&lt;&gt;'Parâmetros'!$D$6,$I184&lt;&gt;'Parâmetros'!$D$7,$I184&lt;&gt;'Parâmetros'!$D$8),"Conferir status",IF($I184='Parâmetros'!$D$8,"Cancelada",IF($F184="Código não cadastrado","Conferir equipamento",IF($K184&lt;&gt;'Parâmetros'!$F$5,"Conferir equipamento",IF(OR($H184&lt;=0,$H184&gt;'Parâmetros'!$B$8),"Conferir quantidade",IF($L184&gt;$J184,"Conflito de capacidade","Sem conflito"))))))))),"Conferir dados"))</f>
        <v/>
      </c>
      <c r="N184" s="12" t="n"/>
    </row>
    <row r="185" ht="21" customHeight="1">
      <c r="A185" s="12" t="n"/>
      <c r="B185" s="25" t="n"/>
      <c r="C185" s="26" t="n"/>
      <c r="D185" s="26" t="n"/>
      <c r="E185" s="12" t="n"/>
      <c r="F185" s="19">
        <f>IF($E185="","",IFERROR(VLOOKUP($E185,Equipamentos!$A$5:$E$104,2,FALSE),"Código não cadastrado"))</f>
        <v/>
      </c>
      <c r="G185" s="12" t="n"/>
      <c r="H185" s="13" t="n"/>
      <c r="I185" s="14" t="n"/>
      <c r="J185" s="15">
        <f>IF($E185="","",IFERROR(VLOOKUP($E185,Equipamentos!$A$5:$E$104,4,FALSE),""))</f>
        <v/>
      </c>
      <c r="K185" s="20">
        <f>IF($E185="","",IFERROR(VLOOKUP($E185,Equipamentos!$A$5:$E$104,5,FALSE),""))</f>
        <v/>
      </c>
      <c r="L185" s="15">
        <f>IF(OR($B185="",$C185="",$D185="",$E185="",$H185="",$I185=""),"",IF($I185='Parâmetros'!$D$8,"",IFERROR(SUMIFS($H$5:$H$204,$B$5:$B$204,$B185,$E$5:$E$204,$E185,$C$5:$C$204,"&lt;"&amp;$D185,$D$5:$D$204,"&gt;"&amp;$C185,$I$5:$I$204,'Parâmetros'!$D$5)+SUMIFS($H$5:$H$204,$B$5:$B$204,$B185,$E$5:$E$204,$E185,$C$5:$C$204,"&lt;"&amp;$D185,$D$5:$D$204,"&gt;"&amp;$C185,$I$5:$I$204,'Parâmetros'!$D$6)+SUMIFS($H$5:$H$204,$B$5:$B$204,$B185,$E$5:$E$204,$E185,$C$5:$C$204,"&lt;"&amp;$D185,$D$5:$D$204,"&gt;"&amp;$C185,$I$5:$I$204,'Parâmetros'!$D$7),"")))</f>
        <v/>
      </c>
      <c r="M185" s="20">
        <f>IF(COUNTA($A185:$E185,$G185:$I185)=0,"",IFERROR(IF(OR($A185="",$B185="",$C185="",$D185="",$E185="",$G185="",$H185="",$I185=""),"Conferir preenchimento",IF(OR($B185&lt;TODAY()-'Parâmetros'!$B$10,$B185&gt;TODAY()+'Parâmetros'!$B$7),"Conferir data",IF(OR($C185&lt;'Parâmetros'!$B$5,$D185&gt;'Parâmetros'!$B$6,$D185&lt;=$C185,($D185-$C185)*1440&lt;'Parâmetros'!$B$9),"Conferir horários",IF(AND($I185&lt;&gt;'Parâmetros'!$D$5,$I185&lt;&gt;'Parâmetros'!$D$6,$I185&lt;&gt;'Parâmetros'!$D$7,$I185&lt;&gt;'Parâmetros'!$D$8),"Conferir status",IF($I185='Parâmetros'!$D$8,"Cancelada",IF($F185="Código não cadastrado","Conferir equipamento",IF($K185&lt;&gt;'Parâmetros'!$F$5,"Conferir equipamento",IF(OR($H185&lt;=0,$H185&gt;'Parâmetros'!$B$8),"Conferir quantidade",IF($L185&gt;$J185,"Conflito de capacidade","Sem conflito"))))))))),"Conferir dados"))</f>
        <v/>
      </c>
      <c r="N185" s="12" t="n"/>
    </row>
    <row r="186" ht="21" customHeight="1">
      <c r="A186" s="12" t="n"/>
      <c r="B186" s="25" t="n"/>
      <c r="C186" s="26" t="n"/>
      <c r="D186" s="26" t="n"/>
      <c r="E186" s="12" t="n"/>
      <c r="F186" s="21">
        <f>IF($E186="","",IFERROR(VLOOKUP($E186,Equipamentos!$A$5:$E$104,2,FALSE),"Código não cadastrado"))</f>
        <v/>
      </c>
      <c r="G186" s="12" t="n"/>
      <c r="H186" s="13" t="n"/>
      <c r="I186" s="14" t="n"/>
      <c r="J186" s="16">
        <f>IF($E186="","",IFERROR(VLOOKUP($E186,Equipamentos!$A$5:$E$104,4,FALSE),""))</f>
        <v/>
      </c>
      <c r="K186" s="22">
        <f>IF($E186="","",IFERROR(VLOOKUP($E186,Equipamentos!$A$5:$E$104,5,FALSE),""))</f>
        <v/>
      </c>
      <c r="L186" s="16">
        <f>IF(OR($B186="",$C186="",$D186="",$E186="",$H186="",$I186=""),"",IF($I186='Parâmetros'!$D$8,"",IFERROR(SUMIFS($H$5:$H$204,$B$5:$B$204,$B186,$E$5:$E$204,$E186,$C$5:$C$204,"&lt;"&amp;$D186,$D$5:$D$204,"&gt;"&amp;$C186,$I$5:$I$204,'Parâmetros'!$D$5)+SUMIFS($H$5:$H$204,$B$5:$B$204,$B186,$E$5:$E$204,$E186,$C$5:$C$204,"&lt;"&amp;$D186,$D$5:$D$204,"&gt;"&amp;$C186,$I$5:$I$204,'Parâmetros'!$D$6)+SUMIFS($H$5:$H$204,$B$5:$B$204,$B186,$E$5:$E$204,$E186,$C$5:$C$204,"&lt;"&amp;$D186,$D$5:$D$204,"&gt;"&amp;$C186,$I$5:$I$204,'Parâmetros'!$D$7),"")))</f>
        <v/>
      </c>
      <c r="M186" s="22">
        <f>IF(COUNTA($A186:$E186,$G186:$I186)=0,"",IFERROR(IF(OR($A186="",$B186="",$C186="",$D186="",$E186="",$G186="",$H186="",$I186=""),"Conferir preenchimento",IF(OR($B186&lt;TODAY()-'Parâmetros'!$B$10,$B186&gt;TODAY()+'Parâmetros'!$B$7),"Conferir data",IF(OR($C186&lt;'Parâmetros'!$B$5,$D186&gt;'Parâmetros'!$B$6,$D186&lt;=$C186,($D186-$C186)*1440&lt;'Parâmetros'!$B$9),"Conferir horários",IF(AND($I186&lt;&gt;'Parâmetros'!$D$5,$I186&lt;&gt;'Parâmetros'!$D$6,$I186&lt;&gt;'Parâmetros'!$D$7,$I186&lt;&gt;'Parâmetros'!$D$8),"Conferir status",IF($I186='Parâmetros'!$D$8,"Cancelada",IF($F186="Código não cadastrado","Conferir equipamento",IF($K186&lt;&gt;'Parâmetros'!$F$5,"Conferir equipamento",IF(OR($H186&lt;=0,$H186&gt;'Parâmetros'!$B$8),"Conferir quantidade",IF($L186&gt;$J186,"Conflito de capacidade","Sem conflito"))))))))),"Conferir dados"))</f>
        <v/>
      </c>
      <c r="N186" s="12" t="n"/>
    </row>
    <row r="187" ht="21" customHeight="1">
      <c r="A187" s="12" t="n"/>
      <c r="B187" s="25" t="n"/>
      <c r="C187" s="26" t="n"/>
      <c r="D187" s="26" t="n"/>
      <c r="E187" s="12" t="n"/>
      <c r="F187" s="19">
        <f>IF($E187="","",IFERROR(VLOOKUP($E187,Equipamentos!$A$5:$E$104,2,FALSE),"Código não cadastrado"))</f>
        <v/>
      </c>
      <c r="G187" s="12" t="n"/>
      <c r="H187" s="13" t="n"/>
      <c r="I187" s="14" t="n"/>
      <c r="J187" s="15">
        <f>IF($E187="","",IFERROR(VLOOKUP($E187,Equipamentos!$A$5:$E$104,4,FALSE),""))</f>
        <v/>
      </c>
      <c r="K187" s="20">
        <f>IF($E187="","",IFERROR(VLOOKUP($E187,Equipamentos!$A$5:$E$104,5,FALSE),""))</f>
        <v/>
      </c>
      <c r="L187" s="15">
        <f>IF(OR($B187="",$C187="",$D187="",$E187="",$H187="",$I187=""),"",IF($I187='Parâmetros'!$D$8,"",IFERROR(SUMIFS($H$5:$H$204,$B$5:$B$204,$B187,$E$5:$E$204,$E187,$C$5:$C$204,"&lt;"&amp;$D187,$D$5:$D$204,"&gt;"&amp;$C187,$I$5:$I$204,'Parâmetros'!$D$5)+SUMIFS($H$5:$H$204,$B$5:$B$204,$B187,$E$5:$E$204,$E187,$C$5:$C$204,"&lt;"&amp;$D187,$D$5:$D$204,"&gt;"&amp;$C187,$I$5:$I$204,'Parâmetros'!$D$6)+SUMIFS($H$5:$H$204,$B$5:$B$204,$B187,$E$5:$E$204,$E187,$C$5:$C$204,"&lt;"&amp;$D187,$D$5:$D$204,"&gt;"&amp;$C187,$I$5:$I$204,'Parâmetros'!$D$7),"")))</f>
        <v/>
      </c>
      <c r="M187" s="20">
        <f>IF(COUNTA($A187:$E187,$G187:$I187)=0,"",IFERROR(IF(OR($A187="",$B187="",$C187="",$D187="",$E187="",$G187="",$H187="",$I187=""),"Conferir preenchimento",IF(OR($B187&lt;TODAY()-'Parâmetros'!$B$10,$B187&gt;TODAY()+'Parâmetros'!$B$7),"Conferir data",IF(OR($C187&lt;'Parâmetros'!$B$5,$D187&gt;'Parâmetros'!$B$6,$D187&lt;=$C187,($D187-$C187)*1440&lt;'Parâmetros'!$B$9),"Conferir horários",IF(AND($I187&lt;&gt;'Parâmetros'!$D$5,$I187&lt;&gt;'Parâmetros'!$D$6,$I187&lt;&gt;'Parâmetros'!$D$7,$I187&lt;&gt;'Parâmetros'!$D$8),"Conferir status",IF($I187='Parâmetros'!$D$8,"Cancelada",IF($F187="Código não cadastrado","Conferir equipamento",IF($K187&lt;&gt;'Parâmetros'!$F$5,"Conferir equipamento",IF(OR($H187&lt;=0,$H187&gt;'Parâmetros'!$B$8),"Conferir quantidade",IF($L187&gt;$J187,"Conflito de capacidade","Sem conflito"))))))))),"Conferir dados"))</f>
        <v/>
      </c>
      <c r="N187" s="12" t="n"/>
    </row>
    <row r="188" ht="21" customHeight="1">
      <c r="A188" s="12" t="n"/>
      <c r="B188" s="25" t="n"/>
      <c r="C188" s="26" t="n"/>
      <c r="D188" s="26" t="n"/>
      <c r="E188" s="12" t="n"/>
      <c r="F188" s="21">
        <f>IF($E188="","",IFERROR(VLOOKUP($E188,Equipamentos!$A$5:$E$104,2,FALSE),"Código não cadastrado"))</f>
        <v/>
      </c>
      <c r="G188" s="12" t="n"/>
      <c r="H188" s="13" t="n"/>
      <c r="I188" s="14" t="n"/>
      <c r="J188" s="16">
        <f>IF($E188="","",IFERROR(VLOOKUP($E188,Equipamentos!$A$5:$E$104,4,FALSE),""))</f>
        <v/>
      </c>
      <c r="K188" s="22">
        <f>IF($E188="","",IFERROR(VLOOKUP($E188,Equipamentos!$A$5:$E$104,5,FALSE),""))</f>
        <v/>
      </c>
      <c r="L188" s="16">
        <f>IF(OR($B188="",$C188="",$D188="",$E188="",$H188="",$I188=""),"",IF($I188='Parâmetros'!$D$8,"",IFERROR(SUMIFS($H$5:$H$204,$B$5:$B$204,$B188,$E$5:$E$204,$E188,$C$5:$C$204,"&lt;"&amp;$D188,$D$5:$D$204,"&gt;"&amp;$C188,$I$5:$I$204,'Parâmetros'!$D$5)+SUMIFS($H$5:$H$204,$B$5:$B$204,$B188,$E$5:$E$204,$E188,$C$5:$C$204,"&lt;"&amp;$D188,$D$5:$D$204,"&gt;"&amp;$C188,$I$5:$I$204,'Parâmetros'!$D$6)+SUMIFS($H$5:$H$204,$B$5:$B$204,$B188,$E$5:$E$204,$E188,$C$5:$C$204,"&lt;"&amp;$D188,$D$5:$D$204,"&gt;"&amp;$C188,$I$5:$I$204,'Parâmetros'!$D$7),"")))</f>
        <v/>
      </c>
      <c r="M188" s="22">
        <f>IF(COUNTA($A188:$E188,$G188:$I188)=0,"",IFERROR(IF(OR($A188="",$B188="",$C188="",$D188="",$E188="",$G188="",$H188="",$I188=""),"Conferir preenchimento",IF(OR($B188&lt;TODAY()-'Parâmetros'!$B$10,$B188&gt;TODAY()+'Parâmetros'!$B$7),"Conferir data",IF(OR($C188&lt;'Parâmetros'!$B$5,$D188&gt;'Parâmetros'!$B$6,$D188&lt;=$C188,($D188-$C188)*1440&lt;'Parâmetros'!$B$9),"Conferir horários",IF(AND($I188&lt;&gt;'Parâmetros'!$D$5,$I188&lt;&gt;'Parâmetros'!$D$6,$I188&lt;&gt;'Parâmetros'!$D$7,$I188&lt;&gt;'Parâmetros'!$D$8),"Conferir status",IF($I188='Parâmetros'!$D$8,"Cancelada",IF($F188="Código não cadastrado","Conferir equipamento",IF($K188&lt;&gt;'Parâmetros'!$F$5,"Conferir equipamento",IF(OR($H188&lt;=0,$H188&gt;'Parâmetros'!$B$8),"Conferir quantidade",IF($L188&gt;$J188,"Conflito de capacidade","Sem conflito"))))))))),"Conferir dados"))</f>
        <v/>
      </c>
      <c r="N188" s="12" t="n"/>
    </row>
    <row r="189" ht="21" customHeight="1">
      <c r="A189" s="12" t="n"/>
      <c r="B189" s="25" t="n"/>
      <c r="C189" s="26" t="n"/>
      <c r="D189" s="26" t="n"/>
      <c r="E189" s="12" t="n"/>
      <c r="F189" s="19">
        <f>IF($E189="","",IFERROR(VLOOKUP($E189,Equipamentos!$A$5:$E$104,2,FALSE),"Código não cadastrado"))</f>
        <v/>
      </c>
      <c r="G189" s="12" t="n"/>
      <c r="H189" s="13" t="n"/>
      <c r="I189" s="14" t="n"/>
      <c r="J189" s="15">
        <f>IF($E189="","",IFERROR(VLOOKUP($E189,Equipamentos!$A$5:$E$104,4,FALSE),""))</f>
        <v/>
      </c>
      <c r="K189" s="20">
        <f>IF($E189="","",IFERROR(VLOOKUP($E189,Equipamentos!$A$5:$E$104,5,FALSE),""))</f>
        <v/>
      </c>
      <c r="L189" s="15">
        <f>IF(OR($B189="",$C189="",$D189="",$E189="",$H189="",$I189=""),"",IF($I189='Parâmetros'!$D$8,"",IFERROR(SUMIFS($H$5:$H$204,$B$5:$B$204,$B189,$E$5:$E$204,$E189,$C$5:$C$204,"&lt;"&amp;$D189,$D$5:$D$204,"&gt;"&amp;$C189,$I$5:$I$204,'Parâmetros'!$D$5)+SUMIFS($H$5:$H$204,$B$5:$B$204,$B189,$E$5:$E$204,$E189,$C$5:$C$204,"&lt;"&amp;$D189,$D$5:$D$204,"&gt;"&amp;$C189,$I$5:$I$204,'Parâmetros'!$D$6)+SUMIFS($H$5:$H$204,$B$5:$B$204,$B189,$E$5:$E$204,$E189,$C$5:$C$204,"&lt;"&amp;$D189,$D$5:$D$204,"&gt;"&amp;$C189,$I$5:$I$204,'Parâmetros'!$D$7),"")))</f>
        <v/>
      </c>
      <c r="M189" s="20">
        <f>IF(COUNTA($A189:$E189,$G189:$I189)=0,"",IFERROR(IF(OR($A189="",$B189="",$C189="",$D189="",$E189="",$G189="",$H189="",$I189=""),"Conferir preenchimento",IF(OR($B189&lt;TODAY()-'Parâmetros'!$B$10,$B189&gt;TODAY()+'Parâmetros'!$B$7),"Conferir data",IF(OR($C189&lt;'Parâmetros'!$B$5,$D189&gt;'Parâmetros'!$B$6,$D189&lt;=$C189,($D189-$C189)*1440&lt;'Parâmetros'!$B$9),"Conferir horários",IF(AND($I189&lt;&gt;'Parâmetros'!$D$5,$I189&lt;&gt;'Parâmetros'!$D$6,$I189&lt;&gt;'Parâmetros'!$D$7,$I189&lt;&gt;'Parâmetros'!$D$8),"Conferir status",IF($I189='Parâmetros'!$D$8,"Cancelada",IF($F189="Código não cadastrado","Conferir equipamento",IF($K189&lt;&gt;'Parâmetros'!$F$5,"Conferir equipamento",IF(OR($H189&lt;=0,$H189&gt;'Parâmetros'!$B$8),"Conferir quantidade",IF($L189&gt;$J189,"Conflito de capacidade","Sem conflito"))))))))),"Conferir dados"))</f>
        <v/>
      </c>
      <c r="N189" s="12" t="n"/>
    </row>
    <row r="190" ht="21" customHeight="1">
      <c r="A190" s="12" t="n"/>
      <c r="B190" s="25" t="n"/>
      <c r="C190" s="26" t="n"/>
      <c r="D190" s="26" t="n"/>
      <c r="E190" s="12" t="n"/>
      <c r="F190" s="21">
        <f>IF($E190="","",IFERROR(VLOOKUP($E190,Equipamentos!$A$5:$E$104,2,FALSE),"Código não cadastrado"))</f>
        <v/>
      </c>
      <c r="G190" s="12" t="n"/>
      <c r="H190" s="13" t="n"/>
      <c r="I190" s="14" t="n"/>
      <c r="J190" s="16">
        <f>IF($E190="","",IFERROR(VLOOKUP($E190,Equipamentos!$A$5:$E$104,4,FALSE),""))</f>
        <v/>
      </c>
      <c r="K190" s="22">
        <f>IF($E190="","",IFERROR(VLOOKUP($E190,Equipamentos!$A$5:$E$104,5,FALSE),""))</f>
        <v/>
      </c>
      <c r="L190" s="16">
        <f>IF(OR($B190="",$C190="",$D190="",$E190="",$H190="",$I190=""),"",IF($I190='Parâmetros'!$D$8,"",IFERROR(SUMIFS($H$5:$H$204,$B$5:$B$204,$B190,$E$5:$E$204,$E190,$C$5:$C$204,"&lt;"&amp;$D190,$D$5:$D$204,"&gt;"&amp;$C190,$I$5:$I$204,'Parâmetros'!$D$5)+SUMIFS($H$5:$H$204,$B$5:$B$204,$B190,$E$5:$E$204,$E190,$C$5:$C$204,"&lt;"&amp;$D190,$D$5:$D$204,"&gt;"&amp;$C190,$I$5:$I$204,'Parâmetros'!$D$6)+SUMIFS($H$5:$H$204,$B$5:$B$204,$B190,$E$5:$E$204,$E190,$C$5:$C$204,"&lt;"&amp;$D190,$D$5:$D$204,"&gt;"&amp;$C190,$I$5:$I$204,'Parâmetros'!$D$7),"")))</f>
        <v/>
      </c>
      <c r="M190" s="22">
        <f>IF(COUNTA($A190:$E190,$G190:$I190)=0,"",IFERROR(IF(OR($A190="",$B190="",$C190="",$D190="",$E190="",$G190="",$H190="",$I190=""),"Conferir preenchimento",IF(OR($B190&lt;TODAY()-'Parâmetros'!$B$10,$B190&gt;TODAY()+'Parâmetros'!$B$7),"Conferir data",IF(OR($C190&lt;'Parâmetros'!$B$5,$D190&gt;'Parâmetros'!$B$6,$D190&lt;=$C190,($D190-$C190)*1440&lt;'Parâmetros'!$B$9),"Conferir horários",IF(AND($I190&lt;&gt;'Parâmetros'!$D$5,$I190&lt;&gt;'Parâmetros'!$D$6,$I190&lt;&gt;'Parâmetros'!$D$7,$I190&lt;&gt;'Parâmetros'!$D$8),"Conferir status",IF($I190='Parâmetros'!$D$8,"Cancelada",IF($F190="Código não cadastrado","Conferir equipamento",IF($K190&lt;&gt;'Parâmetros'!$F$5,"Conferir equipamento",IF(OR($H190&lt;=0,$H190&gt;'Parâmetros'!$B$8),"Conferir quantidade",IF($L190&gt;$J190,"Conflito de capacidade","Sem conflito"))))))))),"Conferir dados"))</f>
        <v/>
      </c>
      <c r="N190" s="12" t="n"/>
    </row>
    <row r="191" ht="21" customHeight="1">
      <c r="A191" s="12" t="n"/>
      <c r="B191" s="25" t="n"/>
      <c r="C191" s="26" t="n"/>
      <c r="D191" s="26" t="n"/>
      <c r="E191" s="12" t="n"/>
      <c r="F191" s="19">
        <f>IF($E191="","",IFERROR(VLOOKUP($E191,Equipamentos!$A$5:$E$104,2,FALSE),"Código não cadastrado"))</f>
        <v/>
      </c>
      <c r="G191" s="12" t="n"/>
      <c r="H191" s="13" t="n"/>
      <c r="I191" s="14" t="n"/>
      <c r="J191" s="15">
        <f>IF($E191="","",IFERROR(VLOOKUP($E191,Equipamentos!$A$5:$E$104,4,FALSE),""))</f>
        <v/>
      </c>
      <c r="K191" s="20">
        <f>IF($E191="","",IFERROR(VLOOKUP($E191,Equipamentos!$A$5:$E$104,5,FALSE),""))</f>
        <v/>
      </c>
      <c r="L191" s="15">
        <f>IF(OR($B191="",$C191="",$D191="",$E191="",$H191="",$I191=""),"",IF($I191='Parâmetros'!$D$8,"",IFERROR(SUMIFS($H$5:$H$204,$B$5:$B$204,$B191,$E$5:$E$204,$E191,$C$5:$C$204,"&lt;"&amp;$D191,$D$5:$D$204,"&gt;"&amp;$C191,$I$5:$I$204,'Parâmetros'!$D$5)+SUMIFS($H$5:$H$204,$B$5:$B$204,$B191,$E$5:$E$204,$E191,$C$5:$C$204,"&lt;"&amp;$D191,$D$5:$D$204,"&gt;"&amp;$C191,$I$5:$I$204,'Parâmetros'!$D$6)+SUMIFS($H$5:$H$204,$B$5:$B$204,$B191,$E$5:$E$204,$E191,$C$5:$C$204,"&lt;"&amp;$D191,$D$5:$D$204,"&gt;"&amp;$C191,$I$5:$I$204,'Parâmetros'!$D$7),"")))</f>
        <v/>
      </c>
      <c r="M191" s="20">
        <f>IF(COUNTA($A191:$E191,$G191:$I191)=0,"",IFERROR(IF(OR($A191="",$B191="",$C191="",$D191="",$E191="",$G191="",$H191="",$I191=""),"Conferir preenchimento",IF(OR($B191&lt;TODAY()-'Parâmetros'!$B$10,$B191&gt;TODAY()+'Parâmetros'!$B$7),"Conferir data",IF(OR($C191&lt;'Parâmetros'!$B$5,$D191&gt;'Parâmetros'!$B$6,$D191&lt;=$C191,($D191-$C191)*1440&lt;'Parâmetros'!$B$9),"Conferir horários",IF(AND($I191&lt;&gt;'Parâmetros'!$D$5,$I191&lt;&gt;'Parâmetros'!$D$6,$I191&lt;&gt;'Parâmetros'!$D$7,$I191&lt;&gt;'Parâmetros'!$D$8),"Conferir status",IF($I191='Parâmetros'!$D$8,"Cancelada",IF($F191="Código não cadastrado","Conferir equipamento",IF($K191&lt;&gt;'Parâmetros'!$F$5,"Conferir equipamento",IF(OR($H191&lt;=0,$H191&gt;'Parâmetros'!$B$8),"Conferir quantidade",IF($L191&gt;$J191,"Conflito de capacidade","Sem conflito"))))))))),"Conferir dados"))</f>
        <v/>
      </c>
      <c r="N191" s="12" t="n"/>
    </row>
    <row r="192" ht="21" customHeight="1">
      <c r="A192" s="12" t="n"/>
      <c r="B192" s="25" t="n"/>
      <c r="C192" s="26" t="n"/>
      <c r="D192" s="26" t="n"/>
      <c r="E192" s="12" t="n"/>
      <c r="F192" s="21">
        <f>IF($E192="","",IFERROR(VLOOKUP($E192,Equipamentos!$A$5:$E$104,2,FALSE),"Código não cadastrado"))</f>
        <v/>
      </c>
      <c r="G192" s="12" t="n"/>
      <c r="H192" s="13" t="n"/>
      <c r="I192" s="14" t="n"/>
      <c r="J192" s="16">
        <f>IF($E192="","",IFERROR(VLOOKUP($E192,Equipamentos!$A$5:$E$104,4,FALSE),""))</f>
        <v/>
      </c>
      <c r="K192" s="22">
        <f>IF($E192="","",IFERROR(VLOOKUP($E192,Equipamentos!$A$5:$E$104,5,FALSE),""))</f>
        <v/>
      </c>
      <c r="L192" s="16">
        <f>IF(OR($B192="",$C192="",$D192="",$E192="",$H192="",$I192=""),"",IF($I192='Parâmetros'!$D$8,"",IFERROR(SUMIFS($H$5:$H$204,$B$5:$B$204,$B192,$E$5:$E$204,$E192,$C$5:$C$204,"&lt;"&amp;$D192,$D$5:$D$204,"&gt;"&amp;$C192,$I$5:$I$204,'Parâmetros'!$D$5)+SUMIFS($H$5:$H$204,$B$5:$B$204,$B192,$E$5:$E$204,$E192,$C$5:$C$204,"&lt;"&amp;$D192,$D$5:$D$204,"&gt;"&amp;$C192,$I$5:$I$204,'Parâmetros'!$D$6)+SUMIFS($H$5:$H$204,$B$5:$B$204,$B192,$E$5:$E$204,$E192,$C$5:$C$204,"&lt;"&amp;$D192,$D$5:$D$204,"&gt;"&amp;$C192,$I$5:$I$204,'Parâmetros'!$D$7),"")))</f>
        <v/>
      </c>
      <c r="M192" s="22">
        <f>IF(COUNTA($A192:$E192,$G192:$I192)=0,"",IFERROR(IF(OR($A192="",$B192="",$C192="",$D192="",$E192="",$G192="",$H192="",$I192=""),"Conferir preenchimento",IF(OR($B192&lt;TODAY()-'Parâmetros'!$B$10,$B192&gt;TODAY()+'Parâmetros'!$B$7),"Conferir data",IF(OR($C192&lt;'Parâmetros'!$B$5,$D192&gt;'Parâmetros'!$B$6,$D192&lt;=$C192,($D192-$C192)*1440&lt;'Parâmetros'!$B$9),"Conferir horários",IF(AND($I192&lt;&gt;'Parâmetros'!$D$5,$I192&lt;&gt;'Parâmetros'!$D$6,$I192&lt;&gt;'Parâmetros'!$D$7,$I192&lt;&gt;'Parâmetros'!$D$8),"Conferir status",IF($I192='Parâmetros'!$D$8,"Cancelada",IF($F192="Código não cadastrado","Conferir equipamento",IF($K192&lt;&gt;'Parâmetros'!$F$5,"Conferir equipamento",IF(OR($H192&lt;=0,$H192&gt;'Parâmetros'!$B$8),"Conferir quantidade",IF($L192&gt;$J192,"Conflito de capacidade","Sem conflito"))))))))),"Conferir dados"))</f>
        <v/>
      </c>
      <c r="N192" s="12" t="n"/>
    </row>
    <row r="193" ht="21" customHeight="1">
      <c r="A193" s="12" t="n"/>
      <c r="B193" s="25" t="n"/>
      <c r="C193" s="26" t="n"/>
      <c r="D193" s="26" t="n"/>
      <c r="E193" s="12" t="n"/>
      <c r="F193" s="19">
        <f>IF($E193="","",IFERROR(VLOOKUP($E193,Equipamentos!$A$5:$E$104,2,FALSE),"Código não cadastrado"))</f>
        <v/>
      </c>
      <c r="G193" s="12" t="n"/>
      <c r="H193" s="13" t="n"/>
      <c r="I193" s="14" t="n"/>
      <c r="J193" s="15">
        <f>IF($E193="","",IFERROR(VLOOKUP($E193,Equipamentos!$A$5:$E$104,4,FALSE),""))</f>
        <v/>
      </c>
      <c r="K193" s="20">
        <f>IF($E193="","",IFERROR(VLOOKUP($E193,Equipamentos!$A$5:$E$104,5,FALSE),""))</f>
        <v/>
      </c>
      <c r="L193" s="15">
        <f>IF(OR($B193="",$C193="",$D193="",$E193="",$H193="",$I193=""),"",IF($I193='Parâmetros'!$D$8,"",IFERROR(SUMIFS($H$5:$H$204,$B$5:$B$204,$B193,$E$5:$E$204,$E193,$C$5:$C$204,"&lt;"&amp;$D193,$D$5:$D$204,"&gt;"&amp;$C193,$I$5:$I$204,'Parâmetros'!$D$5)+SUMIFS($H$5:$H$204,$B$5:$B$204,$B193,$E$5:$E$204,$E193,$C$5:$C$204,"&lt;"&amp;$D193,$D$5:$D$204,"&gt;"&amp;$C193,$I$5:$I$204,'Parâmetros'!$D$6)+SUMIFS($H$5:$H$204,$B$5:$B$204,$B193,$E$5:$E$204,$E193,$C$5:$C$204,"&lt;"&amp;$D193,$D$5:$D$204,"&gt;"&amp;$C193,$I$5:$I$204,'Parâmetros'!$D$7),"")))</f>
        <v/>
      </c>
      <c r="M193" s="20">
        <f>IF(COUNTA($A193:$E193,$G193:$I193)=0,"",IFERROR(IF(OR($A193="",$B193="",$C193="",$D193="",$E193="",$G193="",$H193="",$I193=""),"Conferir preenchimento",IF(OR($B193&lt;TODAY()-'Parâmetros'!$B$10,$B193&gt;TODAY()+'Parâmetros'!$B$7),"Conferir data",IF(OR($C193&lt;'Parâmetros'!$B$5,$D193&gt;'Parâmetros'!$B$6,$D193&lt;=$C193,($D193-$C193)*1440&lt;'Parâmetros'!$B$9),"Conferir horários",IF(AND($I193&lt;&gt;'Parâmetros'!$D$5,$I193&lt;&gt;'Parâmetros'!$D$6,$I193&lt;&gt;'Parâmetros'!$D$7,$I193&lt;&gt;'Parâmetros'!$D$8),"Conferir status",IF($I193='Parâmetros'!$D$8,"Cancelada",IF($F193="Código não cadastrado","Conferir equipamento",IF($K193&lt;&gt;'Parâmetros'!$F$5,"Conferir equipamento",IF(OR($H193&lt;=0,$H193&gt;'Parâmetros'!$B$8),"Conferir quantidade",IF($L193&gt;$J193,"Conflito de capacidade","Sem conflito"))))))))),"Conferir dados"))</f>
        <v/>
      </c>
      <c r="N193" s="12" t="n"/>
    </row>
    <row r="194" ht="21" customHeight="1">
      <c r="A194" s="12" t="n"/>
      <c r="B194" s="25" t="n"/>
      <c r="C194" s="26" t="n"/>
      <c r="D194" s="26" t="n"/>
      <c r="E194" s="12" t="n"/>
      <c r="F194" s="21">
        <f>IF($E194="","",IFERROR(VLOOKUP($E194,Equipamentos!$A$5:$E$104,2,FALSE),"Código não cadastrado"))</f>
        <v/>
      </c>
      <c r="G194" s="12" t="n"/>
      <c r="H194" s="13" t="n"/>
      <c r="I194" s="14" t="n"/>
      <c r="J194" s="16">
        <f>IF($E194="","",IFERROR(VLOOKUP($E194,Equipamentos!$A$5:$E$104,4,FALSE),""))</f>
        <v/>
      </c>
      <c r="K194" s="22">
        <f>IF($E194="","",IFERROR(VLOOKUP($E194,Equipamentos!$A$5:$E$104,5,FALSE),""))</f>
        <v/>
      </c>
      <c r="L194" s="16">
        <f>IF(OR($B194="",$C194="",$D194="",$E194="",$H194="",$I194=""),"",IF($I194='Parâmetros'!$D$8,"",IFERROR(SUMIFS($H$5:$H$204,$B$5:$B$204,$B194,$E$5:$E$204,$E194,$C$5:$C$204,"&lt;"&amp;$D194,$D$5:$D$204,"&gt;"&amp;$C194,$I$5:$I$204,'Parâmetros'!$D$5)+SUMIFS($H$5:$H$204,$B$5:$B$204,$B194,$E$5:$E$204,$E194,$C$5:$C$204,"&lt;"&amp;$D194,$D$5:$D$204,"&gt;"&amp;$C194,$I$5:$I$204,'Parâmetros'!$D$6)+SUMIFS($H$5:$H$204,$B$5:$B$204,$B194,$E$5:$E$204,$E194,$C$5:$C$204,"&lt;"&amp;$D194,$D$5:$D$204,"&gt;"&amp;$C194,$I$5:$I$204,'Parâmetros'!$D$7),"")))</f>
        <v/>
      </c>
      <c r="M194" s="22">
        <f>IF(COUNTA($A194:$E194,$G194:$I194)=0,"",IFERROR(IF(OR($A194="",$B194="",$C194="",$D194="",$E194="",$G194="",$H194="",$I194=""),"Conferir preenchimento",IF(OR($B194&lt;TODAY()-'Parâmetros'!$B$10,$B194&gt;TODAY()+'Parâmetros'!$B$7),"Conferir data",IF(OR($C194&lt;'Parâmetros'!$B$5,$D194&gt;'Parâmetros'!$B$6,$D194&lt;=$C194,($D194-$C194)*1440&lt;'Parâmetros'!$B$9),"Conferir horários",IF(AND($I194&lt;&gt;'Parâmetros'!$D$5,$I194&lt;&gt;'Parâmetros'!$D$6,$I194&lt;&gt;'Parâmetros'!$D$7,$I194&lt;&gt;'Parâmetros'!$D$8),"Conferir status",IF($I194='Parâmetros'!$D$8,"Cancelada",IF($F194="Código não cadastrado","Conferir equipamento",IF($K194&lt;&gt;'Parâmetros'!$F$5,"Conferir equipamento",IF(OR($H194&lt;=0,$H194&gt;'Parâmetros'!$B$8),"Conferir quantidade",IF($L194&gt;$J194,"Conflito de capacidade","Sem conflito"))))))))),"Conferir dados"))</f>
        <v/>
      </c>
      <c r="N194" s="12" t="n"/>
    </row>
    <row r="195" ht="21" customHeight="1">
      <c r="A195" s="12" t="n"/>
      <c r="B195" s="25" t="n"/>
      <c r="C195" s="26" t="n"/>
      <c r="D195" s="26" t="n"/>
      <c r="E195" s="12" t="n"/>
      <c r="F195" s="19">
        <f>IF($E195="","",IFERROR(VLOOKUP($E195,Equipamentos!$A$5:$E$104,2,FALSE),"Código não cadastrado"))</f>
        <v/>
      </c>
      <c r="G195" s="12" t="n"/>
      <c r="H195" s="13" t="n"/>
      <c r="I195" s="14" t="n"/>
      <c r="J195" s="15">
        <f>IF($E195="","",IFERROR(VLOOKUP($E195,Equipamentos!$A$5:$E$104,4,FALSE),""))</f>
        <v/>
      </c>
      <c r="K195" s="20">
        <f>IF($E195="","",IFERROR(VLOOKUP($E195,Equipamentos!$A$5:$E$104,5,FALSE),""))</f>
        <v/>
      </c>
      <c r="L195" s="15">
        <f>IF(OR($B195="",$C195="",$D195="",$E195="",$H195="",$I195=""),"",IF($I195='Parâmetros'!$D$8,"",IFERROR(SUMIFS($H$5:$H$204,$B$5:$B$204,$B195,$E$5:$E$204,$E195,$C$5:$C$204,"&lt;"&amp;$D195,$D$5:$D$204,"&gt;"&amp;$C195,$I$5:$I$204,'Parâmetros'!$D$5)+SUMIFS($H$5:$H$204,$B$5:$B$204,$B195,$E$5:$E$204,$E195,$C$5:$C$204,"&lt;"&amp;$D195,$D$5:$D$204,"&gt;"&amp;$C195,$I$5:$I$204,'Parâmetros'!$D$6)+SUMIFS($H$5:$H$204,$B$5:$B$204,$B195,$E$5:$E$204,$E195,$C$5:$C$204,"&lt;"&amp;$D195,$D$5:$D$204,"&gt;"&amp;$C195,$I$5:$I$204,'Parâmetros'!$D$7),"")))</f>
        <v/>
      </c>
      <c r="M195" s="20">
        <f>IF(COUNTA($A195:$E195,$G195:$I195)=0,"",IFERROR(IF(OR($A195="",$B195="",$C195="",$D195="",$E195="",$G195="",$H195="",$I195=""),"Conferir preenchimento",IF(OR($B195&lt;TODAY()-'Parâmetros'!$B$10,$B195&gt;TODAY()+'Parâmetros'!$B$7),"Conferir data",IF(OR($C195&lt;'Parâmetros'!$B$5,$D195&gt;'Parâmetros'!$B$6,$D195&lt;=$C195,($D195-$C195)*1440&lt;'Parâmetros'!$B$9),"Conferir horários",IF(AND($I195&lt;&gt;'Parâmetros'!$D$5,$I195&lt;&gt;'Parâmetros'!$D$6,$I195&lt;&gt;'Parâmetros'!$D$7,$I195&lt;&gt;'Parâmetros'!$D$8),"Conferir status",IF($I195='Parâmetros'!$D$8,"Cancelada",IF($F195="Código não cadastrado","Conferir equipamento",IF($K195&lt;&gt;'Parâmetros'!$F$5,"Conferir equipamento",IF(OR($H195&lt;=0,$H195&gt;'Parâmetros'!$B$8),"Conferir quantidade",IF($L195&gt;$J195,"Conflito de capacidade","Sem conflito"))))))))),"Conferir dados"))</f>
        <v/>
      </c>
      <c r="N195" s="12" t="n"/>
    </row>
    <row r="196" ht="21" customHeight="1">
      <c r="A196" s="12" t="n"/>
      <c r="B196" s="25" t="n"/>
      <c r="C196" s="26" t="n"/>
      <c r="D196" s="26" t="n"/>
      <c r="E196" s="12" t="n"/>
      <c r="F196" s="21">
        <f>IF($E196="","",IFERROR(VLOOKUP($E196,Equipamentos!$A$5:$E$104,2,FALSE),"Código não cadastrado"))</f>
        <v/>
      </c>
      <c r="G196" s="12" t="n"/>
      <c r="H196" s="13" t="n"/>
      <c r="I196" s="14" t="n"/>
      <c r="J196" s="16">
        <f>IF($E196="","",IFERROR(VLOOKUP($E196,Equipamentos!$A$5:$E$104,4,FALSE),""))</f>
        <v/>
      </c>
      <c r="K196" s="22">
        <f>IF($E196="","",IFERROR(VLOOKUP($E196,Equipamentos!$A$5:$E$104,5,FALSE),""))</f>
        <v/>
      </c>
      <c r="L196" s="16">
        <f>IF(OR($B196="",$C196="",$D196="",$E196="",$H196="",$I196=""),"",IF($I196='Parâmetros'!$D$8,"",IFERROR(SUMIFS($H$5:$H$204,$B$5:$B$204,$B196,$E$5:$E$204,$E196,$C$5:$C$204,"&lt;"&amp;$D196,$D$5:$D$204,"&gt;"&amp;$C196,$I$5:$I$204,'Parâmetros'!$D$5)+SUMIFS($H$5:$H$204,$B$5:$B$204,$B196,$E$5:$E$204,$E196,$C$5:$C$204,"&lt;"&amp;$D196,$D$5:$D$204,"&gt;"&amp;$C196,$I$5:$I$204,'Parâmetros'!$D$6)+SUMIFS($H$5:$H$204,$B$5:$B$204,$B196,$E$5:$E$204,$E196,$C$5:$C$204,"&lt;"&amp;$D196,$D$5:$D$204,"&gt;"&amp;$C196,$I$5:$I$204,'Parâmetros'!$D$7),"")))</f>
        <v/>
      </c>
      <c r="M196" s="22">
        <f>IF(COUNTA($A196:$E196,$G196:$I196)=0,"",IFERROR(IF(OR($A196="",$B196="",$C196="",$D196="",$E196="",$G196="",$H196="",$I196=""),"Conferir preenchimento",IF(OR($B196&lt;TODAY()-'Parâmetros'!$B$10,$B196&gt;TODAY()+'Parâmetros'!$B$7),"Conferir data",IF(OR($C196&lt;'Parâmetros'!$B$5,$D196&gt;'Parâmetros'!$B$6,$D196&lt;=$C196,($D196-$C196)*1440&lt;'Parâmetros'!$B$9),"Conferir horários",IF(AND($I196&lt;&gt;'Parâmetros'!$D$5,$I196&lt;&gt;'Parâmetros'!$D$6,$I196&lt;&gt;'Parâmetros'!$D$7,$I196&lt;&gt;'Parâmetros'!$D$8),"Conferir status",IF($I196='Parâmetros'!$D$8,"Cancelada",IF($F196="Código não cadastrado","Conferir equipamento",IF($K196&lt;&gt;'Parâmetros'!$F$5,"Conferir equipamento",IF(OR($H196&lt;=0,$H196&gt;'Parâmetros'!$B$8),"Conferir quantidade",IF($L196&gt;$J196,"Conflito de capacidade","Sem conflito"))))))))),"Conferir dados"))</f>
        <v/>
      </c>
      <c r="N196" s="12" t="n"/>
    </row>
    <row r="197" ht="21" customHeight="1">
      <c r="A197" s="12" t="n"/>
      <c r="B197" s="25" t="n"/>
      <c r="C197" s="26" t="n"/>
      <c r="D197" s="26" t="n"/>
      <c r="E197" s="12" t="n"/>
      <c r="F197" s="19">
        <f>IF($E197="","",IFERROR(VLOOKUP($E197,Equipamentos!$A$5:$E$104,2,FALSE),"Código não cadastrado"))</f>
        <v/>
      </c>
      <c r="G197" s="12" t="n"/>
      <c r="H197" s="13" t="n"/>
      <c r="I197" s="14" t="n"/>
      <c r="J197" s="15">
        <f>IF($E197="","",IFERROR(VLOOKUP($E197,Equipamentos!$A$5:$E$104,4,FALSE),""))</f>
        <v/>
      </c>
      <c r="K197" s="20">
        <f>IF($E197="","",IFERROR(VLOOKUP($E197,Equipamentos!$A$5:$E$104,5,FALSE),""))</f>
        <v/>
      </c>
      <c r="L197" s="15">
        <f>IF(OR($B197="",$C197="",$D197="",$E197="",$H197="",$I197=""),"",IF($I197='Parâmetros'!$D$8,"",IFERROR(SUMIFS($H$5:$H$204,$B$5:$B$204,$B197,$E$5:$E$204,$E197,$C$5:$C$204,"&lt;"&amp;$D197,$D$5:$D$204,"&gt;"&amp;$C197,$I$5:$I$204,'Parâmetros'!$D$5)+SUMIFS($H$5:$H$204,$B$5:$B$204,$B197,$E$5:$E$204,$E197,$C$5:$C$204,"&lt;"&amp;$D197,$D$5:$D$204,"&gt;"&amp;$C197,$I$5:$I$204,'Parâmetros'!$D$6)+SUMIFS($H$5:$H$204,$B$5:$B$204,$B197,$E$5:$E$204,$E197,$C$5:$C$204,"&lt;"&amp;$D197,$D$5:$D$204,"&gt;"&amp;$C197,$I$5:$I$204,'Parâmetros'!$D$7),"")))</f>
        <v/>
      </c>
      <c r="M197" s="20">
        <f>IF(COUNTA($A197:$E197,$G197:$I197)=0,"",IFERROR(IF(OR($A197="",$B197="",$C197="",$D197="",$E197="",$G197="",$H197="",$I197=""),"Conferir preenchimento",IF(OR($B197&lt;TODAY()-'Parâmetros'!$B$10,$B197&gt;TODAY()+'Parâmetros'!$B$7),"Conferir data",IF(OR($C197&lt;'Parâmetros'!$B$5,$D197&gt;'Parâmetros'!$B$6,$D197&lt;=$C197,($D197-$C197)*1440&lt;'Parâmetros'!$B$9),"Conferir horários",IF(AND($I197&lt;&gt;'Parâmetros'!$D$5,$I197&lt;&gt;'Parâmetros'!$D$6,$I197&lt;&gt;'Parâmetros'!$D$7,$I197&lt;&gt;'Parâmetros'!$D$8),"Conferir status",IF($I197='Parâmetros'!$D$8,"Cancelada",IF($F197="Código não cadastrado","Conferir equipamento",IF($K197&lt;&gt;'Parâmetros'!$F$5,"Conferir equipamento",IF(OR($H197&lt;=0,$H197&gt;'Parâmetros'!$B$8),"Conferir quantidade",IF($L197&gt;$J197,"Conflito de capacidade","Sem conflito"))))))))),"Conferir dados"))</f>
        <v/>
      </c>
      <c r="N197" s="12" t="n"/>
    </row>
    <row r="198" ht="21" customHeight="1">
      <c r="A198" s="12" t="n"/>
      <c r="B198" s="25" t="n"/>
      <c r="C198" s="26" t="n"/>
      <c r="D198" s="26" t="n"/>
      <c r="E198" s="12" t="n"/>
      <c r="F198" s="21">
        <f>IF($E198="","",IFERROR(VLOOKUP($E198,Equipamentos!$A$5:$E$104,2,FALSE),"Código não cadastrado"))</f>
        <v/>
      </c>
      <c r="G198" s="12" t="n"/>
      <c r="H198" s="13" t="n"/>
      <c r="I198" s="14" t="n"/>
      <c r="J198" s="16">
        <f>IF($E198="","",IFERROR(VLOOKUP($E198,Equipamentos!$A$5:$E$104,4,FALSE),""))</f>
        <v/>
      </c>
      <c r="K198" s="22">
        <f>IF($E198="","",IFERROR(VLOOKUP($E198,Equipamentos!$A$5:$E$104,5,FALSE),""))</f>
        <v/>
      </c>
      <c r="L198" s="16">
        <f>IF(OR($B198="",$C198="",$D198="",$E198="",$H198="",$I198=""),"",IF($I198='Parâmetros'!$D$8,"",IFERROR(SUMIFS($H$5:$H$204,$B$5:$B$204,$B198,$E$5:$E$204,$E198,$C$5:$C$204,"&lt;"&amp;$D198,$D$5:$D$204,"&gt;"&amp;$C198,$I$5:$I$204,'Parâmetros'!$D$5)+SUMIFS($H$5:$H$204,$B$5:$B$204,$B198,$E$5:$E$204,$E198,$C$5:$C$204,"&lt;"&amp;$D198,$D$5:$D$204,"&gt;"&amp;$C198,$I$5:$I$204,'Parâmetros'!$D$6)+SUMIFS($H$5:$H$204,$B$5:$B$204,$B198,$E$5:$E$204,$E198,$C$5:$C$204,"&lt;"&amp;$D198,$D$5:$D$204,"&gt;"&amp;$C198,$I$5:$I$204,'Parâmetros'!$D$7),"")))</f>
        <v/>
      </c>
      <c r="M198" s="22">
        <f>IF(COUNTA($A198:$E198,$G198:$I198)=0,"",IFERROR(IF(OR($A198="",$B198="",$C198="",$D198="",$E198="",$G198="",$H198="",$I198=""),"Conferir preenchimento",IF(OR($B198&lt;TODAY()-'Parâmetros'!$B$10,$B198&gt;TODAY()+'Parâmetros'!$B$7),"Conferir data",IF(OR($C198&lt;'Parâmetros'!$B$5,$D198&gt;'Parâmetros'!$B$6,$D198&lt;=$C198,($D198-$C198)*1440&lt;'Parâmetros'!$B$9),"Conferir horários",IF(AND($I198&lt;&gt;'Parâmetros'!$D$5,$I198&lt;&gt;'Parâmetros'!$D$6,$I198&lt;&gt;'Parâmetros'!$D$7,$I198&lt;&gt;'Parâmetros'!$D$8),"Conferir status",IF($I198='Parâmetros'!$D$8,"Cancelada",IF($F198="Código não cadastrado","Conferir equipamento",IF($K198&lt;&gt;'Parâmetros'!$F$5,"Conferir equipamento",IF(OR($H198&lt;=0,$H198&gt;'Parâmetros'!$B$8),"Conferir quantidade",IF($L198&gt;$J198,"Conflito de capacidade","Sem conflito"))))))))),"Conferir dados"))</f>
        <v/>
      </c>
      <c r="N198" s="12" t="n"/>
    </row>
    <row r="199" ht="21" customHeight="1">
      <c r="A199" s="12" t="n"/>
      <c r="B199" s="25" t="n"/>
      <c r="C199" s="26" t="n"/>
      <c r="D199" s="26" t="n"/>
      <c r="E199" s="12" t="n"/>
      <c r="F199" s="19">
        <f>IF($E199="","",IFERROR(VLOOKUP($E199,Equipamentos!$A$5:$E$104,2,FALSE),"Código não cadastrado"))</f>
        <v/>
      </c>
      <c r="G199" s="12" t="n"/>
      <c r="H199" s="13" t="n"/>
      <c r="I199" s="14" t="n"/>
      <c r="J199" s="15">
        <f>IF($E199="","",IFERROR(VLOOKUP($E199,Equipamentos!$A$5:$E$104,4,FALSE),""))</f>
        <v/>
      </c>
      <c r="K199" s="20">
        <f>IF($E199="","",IFERROR(VLOOKUP($E199,Equipamentos!$A$5:$E$104,5,FALSE),""))</f>
        <v/>
      </c>
      <c r="L199" s="15">
        <f>IF(OR($B199="",$C199="",$D199="",$E199="",$H199="",$I199=""),"",IF($I199='Parâmetros'!$D$8,"",IFERROR(SUMIFS($H$5:$H$204,$B$5:$B$204,$B199,$E$5:$E$204,$E199,$C$5:$C$204,"&lt;"&amp;$D199,$D$5:$D$204,"&gt;"&amp;$C199,$I$5:$I$204,'Parâmetros'!$D$5)+SUMIFS($H$5:$H$204,$B$5:$B$204,$B199,$E$5:$E$204,$E199,$C$5:$C$204,"&lt;"&amp;$D199,$D$5:$D$204,"&gt;"&amp;$C199,$I$5:$I$204,'Parâmetros'!$D$6)+SUMIFS($H$5:$H$204,$B$5:$B$204,$B199,$E$5:$E$204,$E199,$C$5:$C$204,"&lt;"&amp;$D199,$D$5:$D$204,"&gt;"&amp;$C199,$I$5:$I$204,'Parâmetros'!$D$7),"")))</f>
        <v/>
      </c>
      <c r="M199" s="20">
        <f>IF(COUNTA($A199:$E199,$G199:$I199)=0,"",IFERROR(IF(OR($A199="",$B199="",$C199="",$D199="",$E199="",$G199="",$H199="",$I199=""),"Conferir preenchimento",IF(OR($B199&lt;TODAY()-'Parâmetros'!$B$10,$B199&gt;TODAY()+'Parâmetros'!$B$7),"Conferir data",IF(OR($C199&lt;'Parâmetros'!$B$5,$D199&gt;'Parâmetros'!$B$6,$D199&lt;=$C199,($D199-$C199)*1440&lt;'Parâmetros'!$B$9),"Conferir horários",IF(AND($I199&lt;&gt;'Parâmetros'!$D$5,$I199&lt;&gt;'Parâmetros'!$D$6,$I199&lt;&gt;'Parâmetros'!$D$7,$I199&lt;&gt;'Parâmetros'!$D$8),"Conferir status",IF($I199='Parâmetros'!$D$8,"Cancelada",IF($F199="Código não cadastrado","Conferir equipamento",IF($K199&lt;&gt;'Parâmetros'!$F$5,"Conferir equipamento",IF(OR($H199&lt;=0,$H199&gt;'Parâmetros'!$B$8),"Conferir quantidade",IF($L199&gt;$J199,"Conflito de capacidade","Sem conflito"))))))))),"Conferir dados"))</f>
        <v/>
      </c>
      <c r="N199" s="12" t="n"/>
    </row>
    <row r="200" ht="21" customHeight="1">
      <c r="A200" s="12" t="n"/>
      <c r="B200" s="25" t="n"/>
      <c r="C200" s="26" t="n"/>
      <c r="D200" s="26" t="n"/>
      <c r="E200" s="12" t="n"/>
      <c r="F200" s="21">
        <f>IF($E200="","",IFERROR(VLOOKUP($E200,Equipamentos!$A$5:$E$104,2,FALSE),"Código não cadastrado"))</f>
        <v/>
      </c>
      <c r="G200" s="12" t="n"/>
      <c r="H200" s="13" t="n"/>
      <c r="I200" s="14" t="n"/>
      <c r="J200" s="16">
        <f>IF($E200="","",IFERROR(VLOOKUP($E200,Equipamentos!$A$5:$E$104,4,FALSE),""))</f>
        <v/>
      </c>
      <c r="K200" s="22">
        <f>IF($E200="","",IFERROR(VLOOKUP($E200,Equipamentos!$A$5:$E$104,5,FALSE),""))</f>
        <v/>
      </c>
      <c r="L200" s="16">
        <f>IF(OR($B200="",$C200="",$D200="",$E200="",$H200="",$I200=""),"",IF($I200='Parâmetros'!$D$8,"",IFERROR(SUMIFS($H$5:$H$204,$B$5:$B$204,$B200,$E$5:$E$204,$E200,$C$5:$C$204,"&lt;"&amp;$D200,$D$5:$D$204,"&gt;"&amp;$C200,$I$5:$I$204,'Parâmetros'!$D$5)+SUMIFS($H$5:$H$204,$B$5:$B$204,$B200,$E$5:$E$204,$E200,$C$5:$C$204,"&lt;"&amp;$D200,$D$5:$D$204,"&gt;"&amp;$C200,$I$5:$I$204,'Parâmetros'!$D$6)+SUMIFS($H$5:$H$204,$B$5:$B$204,$B200,$E$5:$E$204,$E200,$C$5:$C$204,"&lt;"&amp;$D200,$D$5:$D$204,"&gt;"&amp;$C200,$I$5:$I$204,'Parâmetros'!$D$7),"")))</f>
        <v/>
      </c>
      <c r="M200" s="22">
        <f>IF(COUNTA($A200:$E200,$G200:$I200)=0,"",IFERROR(IF(OR($A200="",$B200="",$C200="",$D200="",$E200="",$G200="",$H200="",$I200=""),"Conferir preenchimento",IF(OR($B200&lt;TODAY()-'Parâmetros'!$B$10,$B200&gt;TODAY()+'Parâmetros'!$B$7),"Conferir data",IF(OR($C200&lt;'Parâmetros'!$B$5,$D200&gt;'Parâmetros'!$B$6,$D200&lt;=$C200,($D200-$C200)*1440&lt;'Parâmetros'!$B$9),"Conferir horários",IF(AND($I200&lt;&gt;'Parâmetros'!$D$5,$I200&lt;&gt;'Parâmetros'!$D$6,$I200&lt;&gt;'Parâmetros'!$D$7,$I200&lt;&gt;'Parâmetros'!$D$8),"Conferir status",IF($I200='Parâmetros'!$D$8,"Cancelada",IF($F200="Código não cadastrado","Conferir equipamento",IF($K200&lt;&gt;'Parâmetros'!$F$5,"Conferir equipamento",IF(OR($H200&lt;=0,$H200&gt;'Parâmetros'!$B$8),"Conferir quantidade",IF($L200&gt;$J200,"Conflito de capacidade","Sem conflito"))))))))),"Conferir dados"))</f>
        <v/>
      </c>
      <c r="N200" s="12" t="n"/>
    </row>
    <row r="201" ht="21" customHeight="1">
      <c r="A201" s="12" t="n"/>
      <c r="B201" s="25" t="n"/>
      <c r="C201" s="26" t="n"/>
      <c r="D201" s="26" t="n"/>
      <c r="E201" s="12" t="n"/>
      <c r="F201" s="19">
        <f>IF($E201="","",IFERROR(VLOOKUP($E201,Equipamentos!$A$5:$E$104,2,FALSE),"Código não cadastrado"))</f>
        <v/>
      </c>
      <c r="G201" s="12" t="n"/>
      <c r="H201" s="13" t="n"/>
      <c r="I201" s="14" t="n"/>
      <c r="J201" s="15">
        <f>IF($E201="","",IFERROR(VLOOKUP($E201,Equipamentos!$A$5:$E$104,4,FALSE),""))</f>
        <v/>
      </c>
      <c r="K201" s="20">
        <f>IF($E201="","",IFERROR(VLOOKUP($E201,Equipamentos!$A$5:$E$104,5,FALSE),""))</f>
        <v/>
      </c>
      <c r="L201" s="15">
        <f>IF(OR($B201="",$C201="",$D201="",$E201="",$H201="",$I201=""),"",IF($I201='Parâmetros'!$D$8,"",IFERROR(SUMIFS($H$5:$H$204,$B$5:$B$204,$B201,$E$5:$E$204,$E201,$C$5:$C$204,"&lt;"&amp;$D201,$D$5:$D$204,"&gt;"&amp;$C201,$I$5:$I$204,'Parâmetros'!$D$5)+SUMIFS($H$5:$H$204,$B$5:$B$204,$B201,$E$5:$E$204,$E201,$C$5:$C$204,"&lt;"&amp;$D201,$D$5:$D$204,"&gt;"&amp;$C201,$I$5:$I$204,'Parâmetros'!$D$6)+SUMIFS($H$5:$H$204,$B$5:$B$204,$B201,$E$5:$E$204,$E201,$C$5:$C$204,"&lt;"&amp;$D201,$D$5:$D$204,"&gt;"&amp;$C201,$I$5:$I$204,'Parâmetros'!$D$7),"")))</f>
        <v/>
      </c>
      <c r="M201" s="20">
        <f>IF(COUNTA($A201:$E201,$G201:$I201)=0,"",IFERROR(IF(OR($A201="",$B201="",$C201="",$D201="",$E201="",$G201="",$H201="",$I201=""),"Conferir preenchimento",IF(OR($B201&lt;TODAY()-'Parâmetros'!$B$10,$B201&gt;TODAY()+'Parâmetros'!$B$7),"Conferir data",IF(OR($C201&lt;'Parâmetros'!$B$5,$D201&gt;'Parâmetros'!$B$6,$D201&lt;=$C201,($D201-$C201)*1440&lt;'Parâmetros'!$B$9),"Conferir horários",IF(AND($I201&lt;&gt;'Parâmetros'!$D$5,$I201&lt;&gt;'Parâmetros'!$D$6,$I201&lt;&gt;'Parâmetros'!$D$7,$I201&lt;&gt;'Parâmetros'!$D$8),"Conferir status",IF($I201='Parâmetros'!$D$8,"Cancelada",IF($F201="Código não cadastrado","Conferir equipamento",IF($K201&lt;&gt;'Parâmetros'!$F$5,"Conferir equipamento",IF(OR($H201&lt;=0,$H201&gt;'Parâmetros'!$B$8),"Conferir quantidade",IF($L201&gt;$J201,"Conflito de capacidade","Sem conflito"))))))))),"Conferir dados"))</f>
        <v/>
      </c>
      <c r="N201" s="12" t="n"/>
    </row>
    <row r="202" ht="21" customHeight="1">
      <c r="A202" s="12" t="n"/>
      <c r="B202" s="25" t="n"/>
      <c r="C202" s="26" t="n"/>
      <c r="D202" s="26" t="n"/>
      <c r="E202" s="12" t="n"/>
      <c r="F202" s="21">
        <f>IF($E202="","",IFERROR(VLOOKUP($E202,Equipamentos!$A$5:$E$104,2,FALSE),"Código não cadastrado"))</f>
        <v/>
      </c>
      <c r="G202" s="12" t="n"/>
      <c r="H202" s="13" t="n"/>
      <c r="I202" s="14" t="n"/>
      <c r="J202" s="16">
        <f>IF($E202="","",IFERROR(VLOOKUP($E202,Equipamentos!$A$5:$E$104,4,FALSE),""))</f>
        <v/>
      </c>
      <c r="K202" s="22">
        <f>IF($E202="","",IFERROR(VLOOKUP($E202,Equipamentos!$A$5:$E$104,5,FALSE),""))</f>
        <v/>
      </c>
      <c r="L202" s="16">
        <f>IF(OR($B202="",$C202="",$D202="",$E202="",$H202="",$I202=""),"",IF($I202='Parâmetros'!$D$8,"",IFERROR(SUMIFS($H$5:$H$204,$B$5:$B$204,$B202,$E$5:$E$204,$E202,$C$5:$C$204,"&lt;"&amp;$D202,$D$5:$D$204,"&gt;"&amp;$C202,$I$5:$I$204,'Parâmetros'!$D$5)+SUMIFS($H$5:$H$204,$B$5:$B$204,$B202,$E$5:$E$204,$E202,$C$5:$C$204,"&lt;"&amp;$D202,$D$5:$D$204,"&gt;"&amp;$C202,$I$5:$I$204,'Parâmetros'!$D$6)+SUMIFS($H$5:$H$204,$B$5:$B$204,$B202,$E$5:$E$204,$E202,$C$5:$C$204,"&lt;"&amp;$D202,$D$5:$D$204,"&gt;"&amp;$C202,$I$5:$I$204,'Parâmetros'!$D$7),"")))</f>
        <v/>
      </c>
      <c r="M202" s="22">
        <f>IF(COUNTA($A202:$E202,$G202:$I202)=0,"",IFERROR(IF(OR($A202="",$B202="",$C202="",$D202="",$E202="",$G202="",$H202="",$I202=""),"Conferir preenchimento",IF(OR($B202&lt;TODAY()-'Parâmetros'!$B$10,$B202&gt;TODAY()+'Parâmetros'!$B$7),"Conferir data",IF(OR($C202&lt;'Parâmetros'!$B$5,$D202&gt;'Parâmetros'!$B$6,$D202&lt;=$C202,($D202-$C202)*1440&lt;'Parâmetros'!$B$9),"Conferir horários",IF(AND($I202&lt;&gt;'Parâmetros'!$D$5,$I202&lt;&gt;'Parâmetros'!$D$6,$I202&lt;&gt;'Parâmetros'!$D$7,$I202&lt;&gt;'Parâmetros'!$D$8),"Conferir status",IF($I202='Parâmetros'!$D$8,"Cancelada",IF($F202="Código não cadastrado","Conferir equipamento",IF($K202&lt;&gt;'Parâmetros'!$F$5,"Conferir equipamento",IF(OR($H202&lt;=0,$H202&gt;'Parâmetros'!$B$8),"Conferir quantidade",IF($L202&gt;$J202,"Conflito de capacidade","Sem conflito"))))))))),"Conferir dados"))</f>
        <v/>
      </c>
      <c r="N202" s="12" t="n"/>
    </row>
    <row r="203" ht="21" customHeight="1">
      <c r="A203" s="12" t="n"/>
      <c r="B203" s="25" t="n"/>
      <c r="C203" s="26" t="n"/>
      <c r="D203" s="26" t="n"/>
      <c r="E203" s="12" t="n"/>
      <c r="F203" s="19">
        <f>IF($E203="","",IFERROR(VLOOKUP($E203,Equipamentos!$A$5:$E$104,2,FALSE),"Código não cadastrado"))</f>
        <v/>
      </c>
      <c r="G203" s="12" t="n"/>
      <c r="H203" s="13" t="n"/>
      <c r="I203" s="14" t="n"/>
      <c r="J203" s="15">
        <f>IF($E203="","",IFERROR(VLOOKUP($E203,Equipamentos!$A$5:$E$104,4,FALSE),""))</f>
        <v/>
      </c>
      <c r="K203" s="20">
        <f>IF($E203="","",IFERROR(VLOOKUP($E203,Equipamentos!$A$5:$E$104,5,FALSE),""))</f>
        <v/>
      </c>
      <c r="L203" s="15">
        <f>IF(OR($B203="",$C203="",$D203="",$E203="",$H203="",$I203=""),"",IF($I203='Parâmetros'!$D$8,"",IFERROR(SUMIFS($H$5:$H$204,$B$5:$B$204,$B203,$E$5:$E$204,$E203,$C$5:$C$204,"&lt;"&amp;$D203,$D$5:$D$204,"&gt;"&amp;$C203,$I$5:$I$204,'Parâmetros'!$D$5)+SUMIFS($H$5:$H$204,$B$5:$B$204,$B203,$E$5:$E$204,$E203,$C$5:$C$204,"&lt;"&amp;$D203,$D$5:$D$204,"&gt;"&amp;$C203,$I$5:$I$204,'Parâmetros'!$D$6)+SUMIFS($H$5:$H$204,$B$5:$B$204,$B203,$E$5:$E$204,$E203,$C$5:$C$204,"&lt;"&amp;$D203,$D$5:$D$204,"&gt;"&amp;$C203,$I$5:$I$204,'Parâmetros'!$D$7),"")))</f>
        <v/>
      </c>
      <c r="M203" s="20">
        <f>IF(COUNTA($A203:$E203,$G203:$I203)=0,"",IFERROR(IF(OR($A203="",$B203="",$C203="",$D203="",$E203="",$G203="",$H203="",$I203=""),"Conferir preenchimento",IF(OR($B203&lt;TODAY()-'Parâmetros'!$B$10,$B203&gt;TODAY()+'Parâmetros'!$B$7),"Conferir data",IF(OR($C203&lt;'Parâmetros'!$B$5,$D203&gt;'Parâmetros'!$B$6,$D203&lt;=$C203,($D203-$C203)*1440&lt;'Parâmetros'!$B$9),"Conferir horários",IF(AND($I203&lt;&gt;'Parâmetros'!$D$5,$I203&lt;&gt;'Parâmetros'!$D$6,$I203&lt;&gt;'Parâmetros'!$D$7,$I203&lt;&gt;'Parâmetros'!$D$8),"Conferir status",IF($I203='Parâmetros'!$D$8,"Cancelada",IF($F203="Código não cadastrado","Conferir equipamento",IF($K203&lt;&gt;'Parâmetros'!$F$5,"Conferir equipamento",IF(OR($H203&lt;=0,$H203&gt;'Parâmetros'!$B$8),"Conferir quantidade",IF($L203&gt;$J203,"Conflito de capacidade","Sem conflito"))))))))),"Conferir dados"))</f>
        <v/>
      </c>
      <c r="N203" s="12" t="n"/>
    </row>
    <row r="204" ht="21" customHeight="1">
      <c r="A204" s="12" t="n"/>
      <c r="B204" s="25" t="n"/>
      <c r="C204" s="26" t="n"/>
      <c r="D204" s="26" t="n"/>
      <c r="E204" s="12" t="n"/>
      <c r="F204" s="21">
        <f>IF($E204="","",IFERROR(VLOOKUP($E204,Equipamentos!$A$5:$E$104,2,FALSE),"Código não cadastrado"))</f>
        <v/>
      </c>
      <c r="G204" s="12" t="n"/>
      <c r="H204" s="13" t="n"/>
      <c r="I204" s="14" t="n"/>
      <c r="J204" s="16">
        <f>IF($E204="","",IFERROR(VLOOKUP($E204,Equipamentos!$A$5:$E$104,4,FALSE),""))</f>
        <v/>
      </c>
      <c r="K204" s="22">
        <f>IF($E204="","",IFERROR(VLOOKUP($E204,Equipamentos!$A$5:$E$104,5,FALSE),""))</f>
        <v/>
      </c>
      <c r="L204" s="16">
        <f>IF(OR($B204="",$C204="",$D204="",$E204="",$H204="",$I204=""),"",IF($I204='Parâmetros'!$D$8,"",IFERROR(SUMIFS($H$5:$H$204,$B$5:$B$204,$B204,$E$5:$E$204,$E204,$C$5:$C$204,"&lt;"&amp;$D204,$D$5:$D$204,"&gt;"&amp;$C204,$I$5:$I$204,'Parâmetros'!$D$5)+SUMIFS($H$5:$H$204,$B$5:$B$204,$B204,$E$5:$E$204,$E204,$C$5:$C$204,"&lt;"&amp;$D204,$D$5:$D$204,"&gt;"&amp;$C204,$I$5:$I$204,'Parâmetros'!$D$6)+SUMIFS($H$5:$H$204,$B$5:$B$204,$B204,$E$5:$E$204,$E204,$C$5:$C$204,"&lt;"&amp;$D204,$D$5:$D$204,"&gt;"&amp;$C204,$I$5:$I$204,'Parâmetros'!$D$7),"")))</f>
        <v/>
      </c>
      <c r="M204" s="22">
        <f>IF(COUNTA($A204:$E204,$G204:$I204)=0,"",IFERROR(IF(OR($A204="",$B204="",$C204="",$D204="",$E204="",$G204="",$H204="",$I204=""),"Conferir preenchimento",IF(OR($B204&lt;TODAY()-'Parâmetros'!$B$10,$B204&gt;TODAY()+'Parâmetros'!$B$7),"Conferir data",IF(OR($C204&lt;'Parâmetros'!$B$5,$D204&gt;'Parâmetros'!$B$6,$D204&lt;=$C204,($D204-$C204)*1440&lt;'Parâmetros'!$B$9),"Conferir horários",IF(AND($I204&lt;&gt;'Parâmetros'!$D$5,$I204&lt;&gt;'Parâmetros'!$D$6,$I204&lt;&gt;'Parâmetros'!$D$7,$I204&lt;&gt;'Parâmetros'!$D$8),"Conferir status",IF($I204='Parâmetros'!$D$8,"Cancelada",IF($F204="Código não cadastrado","Conferir equipamento",IF($K204&lt;&gt;'Parâmetros'!$F$5,"Conferir equipamento",IF(OR($H204&lt;=0,$H204&gt;'Parâmetros'!$B$8),"Conferir quantidade",IF($L204&gt;$J204,"Conflito de capacidade","Sem conflito"))))))))),"Conferir dados"))</f>
        <v/>
      </c>
      <c r="N204" s="12" t="n"/>
    </row>
  </sheetData>
  <autoFilter ref="A4:N204"/>
  <mergeCells count="1">
    <mergeCell ref="A1:N1"/>
  </mergeCells>
  <conditionalFormatting sqref="A5:A204">
    <cfRule type="expression" priority="1" dxfId="0">
      <formula>AND($A5&lt;&gt;"",COUNTIF($A$5:$A$204,$A5)&gt;1)</formula>
    </cfRule>
  </conditionalFormatting>
  <conditionalFormatting sqref="M5:M204">
    <cfRule type="expression" priority="2" dxfId="0">
      <formula>$M5="Conflito de capacidade"</formula>
    </cfRule>
    <cfRule type="expression" priority="3" dxfId="0">
      <formula>LEFT($M5,8)="Conferir"</formula>
    </cfRule>
    <cfRule type="expression" priority="4" dxfId="1">
      <formula>$M5="Sem conflito"</formula>
    </cfRule>
    <cfRule type="expression" priority="5" dxfId="2">
      <formula>$M5="Cancelada"</formula>
    </cfRule>
  </conditionalFormatting>
  <dataValidations count="6">
    <dataValidation sqref="A5:A204" showDropDown="0" showInputMessage="0" showErrorMessage="1" allowBlank="0" errorTitle="Conferir identificador" error="Use um identificador único para cada reserva." type="custom">
      <formula1>OR(A5="",COUNTIF($A$5:$A$204,A5)=1)</formula1>
    </dataValidation>
    <dataValidation sqref="B5:B204" showDropDown="0" showInputMessage="0" showErrorMessage="1" allowBlank="0" errorTitle="Conferir data" error="Informe uma data dentro dos limites definidos em Parâmetros." type="date" operator="between">
      <formula1>TODAY()-INDIRECT("'Parâmetros'!$B$10")</formula1>
      <formula2>TODAY()+INDIRECT("'Parâmetros'!$B$7")</formula2>
    </dataValidation>
    <dataValidation sqref="C5:C204" showDropDown="0" showInputMessage="0" showErrorMessage="1" allowBlank="0" errorTitle="Conferir início" error="Informe um horário dentro do período definido em Parâmetros." type="decimal" operator="between">
      <formula1>INDIRECT("'Parâmetros'!$B$5")</formula1>
      <formula2>INDIRECT("'Parâmetros'!$B$6")</formula2>
    </dataValidation>
    <dataValidation sqref="D5:D204" showDropDown="0" showInputMessage="0" showErrorMessage="1" allowBlank="0" errorTitle="Conferir término" error="O fim deve ser posterior ao início e respeitar a duração mínima." type="custom">
      <formula1>OR(D5="",C5="",AND(D5&gt;C5,D5&lt;=INDIRECT("'Parâmetros'!$B$6"),(D5-C5)*1440&gt;=INDIRECT("'Parâmetros'!$B$9")))</formula1>
    </dataValidation>
    <dataValidation sqref="H5:H204" showDropDown="0" showInputMessage="0" showErrorMessage="1" allowBlank="0" errorTitle="Conferir quantidade" error="Informe uma quantidade inteira dentro do limite definido." type="whole" operator="between">
      <formula1>1</formula1>
      <formula2>INDIRECT("'Parâmetros'!$B$8")</formula2>
    </dataValidation>
    <dataValidation sqref="I5:I204" showDropDown="0" showInputMessage="0" showErrorMessage="1" allowBlank="0" errorTitle="Conferir status" error="Escolha um estado disponível na aba Parâmetros." type="list">
      <formula1>INDIRECT("'Parâmetros'!$D$5:$D$8")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14" customWidth="1" min="3" max="3"/>
    <col width="23" customWidth="1" min="4" max="4"/>
    <col width="3" customWidth="1" min="5" max="5"/>
    <col width="24" customWidth="1" min="6" max="6"/>
  </cols>
  <sheetData>
    <row r="1" ht="27" customHeight="1">
      <c r="A1" s="1" t="inlineStr">
        <is>
          <t>Parâmetros da agenda</t>
        </is>
      </c>
    </row>
    <row r="2" ht="22" customHeight="1">
      <c r="A2" s="2" t="inlineStr">
        <is>
          <t>Células rosadas são editáveis. Ajuste limites e rótulos de estado com cautela.</t>
        </is>
      </c>
    </row>
    <row r="3"/>
    <row r="4" ht="26" customHeight="1">
      <c r="A4" s="3" t="inlineStr">
        <is>
          <t>Parâmetro</t>
        </is>
      </c>
      <c r="B4" s="3" t="inlineStr">
        <is>
          <t>Valor</t>
        </is>
      </c>
      <c r="C4" s="3" t="inlineStr">
        <is>
          <t>Unidade</t>
        </is>
      </c>
      <c r="D4" s="3" t="inlineStr">
        <is>
          <t>Status da reserva</t>
        </is>
      </c>
      <c r="E4" s="3" t="n"/>
      <c r="F4" s="3" t="inlineStr">
        <is>
          <t>Status do equipamento</t>
        </is>
      </c>
    </row>
    <row r="5" ht="21" customHeight="1">
      <c r="A5" s="19" t="inlineStr">
        <is>
          <t>Hora de abertura</t>
        </is>
      </c>
      <c r="B5" s="26" t="n">
        <v>0.3333333333333333</v>
      </c>
      <c r="C5" s="19" t="inlineStr">
        <is>
          <t>hora</t>
        </is>
      </c>
      <c r="D5" s="12" t="inlineStr">
        <is>
          <t>Reservada</t>
        </is>
      </c>
      <c r="E5" s="19" t="n"/>
      <c r="F5" s="12" t="inlineStr">
        <is>
          <t>Disponível</t>
        </is>
      </c>
    </row>
    <row r="6" ht="21" customHeight="1">
      <c r="A6" s="21" t="inlineStr">
        <is>
          <t>Hora de encerramento</t>
        </is>
      </c>
      <c r="B6" s="26" t="n">
        <v>0.8333333333333334</v>
      </c>
      <c r="C6" s="21" t="inlineStr">
        <is>
          <t>hora</t>
        </is>
      </c>
      <c r="D6" s="12" t="inlineStr">
        <is>
          <t>Em uso</t>
        </is>
      </c>
      <c r="E6" s="21" t="n"/>
      <c r="F6" s="12" t="inlineStr">
        <is>
          <t>Manutenção</t>
        </is>
      </c>
    </row>
    <row r="7" ht="21" customHeight="1">
      <c r="A7" s="19" t="inlineStr">
        <is>
          <t>Antecedência máxima</t>
        </is>
      </c>
      <c r="B7" s="13" t="n">
        <v>90</v>
      </c>
      <c r="C7" s="19" t="inlineStr">
        <is>
          <t>dias</t>
        </is>
      </c>
      <c r="D7" s="12" t="inlineStr">
        <is>
          <t>Concluída</t>
        </is>
      </c>
      <c r="E7" s="19" t="n"/>
      <c r="F7" s="12" t="inlineStr">
        <is>
          <t>Inativo</t>
        </is>
      </c>
    </row>
    <row r="8" ht="21" customHeight="1">
      <c r="A8" s="21" t="inlineStr">
        <is>
          <t>Quantidade máxima por reserva</t>
        </is>
      </c>
      <c r="B8" s="13" t="n">
        <v>10</v>
      </c>
      <c r="C8" s="21" t="inlineStr">
        <is>
          <t>unidades</t>
        </is>
      </c>
      <c r="D8" s="12" t="inlineStr">
        <is>
          <t>Cancelada</t>
        </is>
      </c>
      <c r="E8" s="21" t="n"/>
      <c r="F8" s="21" t="n"/>
    </row>
    <row r="9" ht="21" customHeight="1">
      <c r="A9" s="19" t="inlineStr">
        <is>
          <t>Duração mínima</t>
        </is>
      </c>
      <c r="B9" s="13" t="n">
        <v>15</v>
      </c>
      <c r="C9" s="19" t="inlineStr">
        <is>
          <t>minutos</t>
        </is>
      </c>
      <c r="D9" s="19" t="n"/>
      <c r="E9" s="19" t="n"/>
      <c r="F9" s="19" t="n"/>
    </row>
    <row r="10" ht="21" customHeight="1">
      <c r="A10" s="21" t="inlineStr">
        <is>
          <t>Histórico permitido</t>
        </is>
      </c>
      <c r="B10" s="13" t="n">
        <v>365</v>
      </c>
      <c r="C10" s="21" t="inlineStr">
        <is>
          <t>dias</t>
        </is>
      </c>
      <c r="D10" s="21" t="n"/>
      <c r="E10" s="21" t="n"/>
      <c r="F10" s="21" t="n"/>
    </row>
    <row r="11" ht="21" customHeight="1">
      <c r="A11" s="19" t="inlineStr">
        <is>
          <t>Capacidade máxima cadastrável</t>
        </is>
      </c>
      <c r="B11" s="13" t="n">
        <v>50</v>
      </c>
      <c r="C11" s="19" t="inlineStr">
        <is>
          <t>unidades</t>
        </is>
      </c>
      <c r="D11" s="19" t="n"/>
      <c r="E11" s="19" t="n"/>
      <c r="F11" s="19" t="n"/>
    </row>
  </sheetData>
  <autoFilter ref="A4:C11"/>
  <mergeCells count="1">
    <mergeCell ref="A1:F1"/>
  </mergeCells>
  <conditionalFormatting sqref="B5:B6">
    <cfRule type="expression" priority="1" dxfId="0">
      <formula>OR($B$5="",$B$6="",$B$6&lt;=$B$5)</formula>
    </cfRule>
  </conditionalFormatting>
  <conditionalFormatting sqref="B8">
    <cfRule type="expression" priority="2" dxfId="0">
      <formula>$B$8&gt;$B$11</formula>
    </cfRule>
  </conditionalFormatting>
  <dataValidations count="2">
    <dataValidation sqref="B5:B6" showDropDown="0" showInputMessage="0" showErrorMessage="1" allowBlank="0" errorTitle="Conferir horário" error="Informe um horário válido." type="decimal" operator="between">
      <formula1>0</formula1>
      <formula2>1</formula2>
    </dataValidation>
    <dataValidation sqref="B7:B11" showDropDown="0" showInputMessage="0" showErrorMessage="1" allowBlank="0" errorTitle="Conferir limite" error="Informe um número inteiro maior que zero." type="whole" operator="between">
      <formula1>1</formula1>
      <formula2>10000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2026-09-09T12:37:57Z</dcterms:created>
  <dcterms:modified xmlns:dcterms="http://purl.org/dc/terms/" xmlns:xsi="http://www.w3.org/2001/XMLSchema-instance" xsi:type="dcterms:W3CDTF">2026-09-09T12:37:58+00:00Z</dcterms:modified>
</cp:coreProperties>
</file>