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Reposição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'Agenda'!$A$4:$J$104</definedName>
    <definedName name="_xlnm._FilterDatabase" localSheetId="2" hidden="1">'Reposição'!$A$4:$U$104</definedName>
    <definedName name="_xlnm._FilterDatabase" localSheetId="3" hidden="1">'Parâmetros'!$A$10:$E$110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R$ #,##0.00"/>
    <numFmt numFmtId="166" formatCode="dd/mm/yyyy hh:mm"/>
    <numFmt numFmtId="167" formatCode="hh: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51432"/>
      <sz val="10"/>
    </font>
    <font>
      <name val="Aptos"/>
      <color rgb="00351432"/>
      <sz val="10"/>
    </font>
    <font>
      <name val="Aptos"/>
      <b val="1"/>
      <color rgb="00FFFFFF"/>
      <sz val="10"/>
    </font>
    <font>
      <name val="Aptos"/>
      <i val="1"/>
      <color rgb="00351432"/>
      <sz val="9"/>
    </font>
    <font>
      <name val="Aptos"/>
      <b val="1"/>
      <color rgb="00351432"/>
      <sz val="12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B63D5C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167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2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94762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H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3" customWidth="1" min="3" max="3"/>
    <col width="30" customWidth="1" min="4" max="4"/>
    <col width="20" customWidth="1" min="5" max="5"/>
    <col width="3" customWidth="1" min="6" max="6"/>
    <col width="30" customWidth="1" min="7" max="7"/>
    <col width="22" customWidth="1" min="8" max="8"/>
  </cols>
  <sheetData>
    <row r="1" ht="28" customHeight="1">
      <c r="A1" s="1" t="inlineStr">
        <is>
          <t>Resumo do cronograma de reposição</t>
        </is>
      </c>
      <c r="B1" s="37" t="n"/>
      <c r="C1" s="37" t="n"/>
      <c r="D1" s="37" t="n"/>
      <c r="E1" s="37" t="n"/>
      <c r="F1" s="37" t="n"/>
      <c r="G1" s="37" t="n"/>
      <c r="H1" s="38" t="n"/>
    </row>
    <row r="2" ht="23" customHeight="1"/>
    <row r="3" ht="23" customHeight="1">
      <c r="A3" s="2" t="inlineStr">
        <is>
          <t>Data de referência</t>
        </is>
      </c>
      <c r="B3" s="39">
        <f>'Parâmetros'!$B$4</f>
        <v/>
      </c>
      <c r="D3" s="2" t="inlineStr">
        <is>
          <t>Horizonte em dias</t>
        </is>
      </c>
      <c r="E3" s="4">
        <f>'Parâmetros'!$B$3</f>
        <v/>
      </c>
      <c r="G3" s="2" t="inlineStr">
        <is>
          <t>Fim do horizonte</t>
        </is>
      </c>
      <c r="H3" s="39">
        <f>IF(OR($B$3="",$E$3=""),"",$B$3+$E$3)</f>
        <v/>
      </c>
    </row>
    <row r="4" ht="23" customHeight="1"/>
    <row r="5" ht="23" customHeight="1">
      <c r="A5" s="5" t="inlineStr">
        <is>
          <t>Atendimentos no horizonte</t>
        </is>
      </c>
      <c r="B5" s="4">
        <f>COUNTIFS('Agenda'!$B$5:$B$104,"&gt;="&amp;$B$3,'Agenda'!$B$5:$B$104,"&lt;"&amp;($B$3+$E$3+1),'Agenda'!$H$5:$H$104,"&lt;&gt;Cancelado",'Agenda'!$A$5:$A$104,"&lt;&gt;")</f>
        <v/>
      </c>
      <c r="D5" s="5" t="inlineStr">
        <is>
          <t>Kits previstos</t>
        </is>
      </c>
      <c r="E5" s="4">
        <f>SUMIFS('Agenda'!$F$5:$F$104,'Agenda'!$B$5:$B$104,"&gt;="&amp;$B$3,'Agenda'!$B$5:$B$104,"&lt;"&amp;($B$3+$E$3+1),'Agenda'!$H$5:$H$104,"&lt;&gt;Cancelado",'Agenda'!$A$5:$A$104,"&lt;&gt;")</f>
        <v/>
      </c>
      <c r="G5" s="5" t="inlineStr">
        <is>
          <t>Linhas de preparo pendentes</t>
        </is>
      </c>
      <c r="H5" s="4">
        <f>COUNTIFS('Reposição'!$Q$5:$Q$104,"&gt;="&amp;$B$3,'Reposição'!$Q$5:$Q$104,"&lt;"&amp;($B$3+$E$3+1),'Reposição'!$S$5:$S$104,"&lt;&gt;Pronto",'Reposição'!$S$5:$S$104,"&lt;&gt;Cancelado",'Reposição'!$B$5:$B$104,"&lt;&gt;")</f>
        <v/>
      </c>
    </row>
    <row r="6" ht="23" customHeight="1"/>
    <row r="7" ht="23" customHeight="1">
      <c r="A7" s="5" t="inlineStr">
        <is>
          <t>Linhas com reposição</t>
        </is>
      </c>
      <c r="B7" s="4">
        <f>COUNTIFS('Reposição'!$N$5:$N$104,"&gt;0",'Reposição'!$Q$5:$Q$104,"&gt;="&amp;$B$3,'Reposição'!$Q$5:$Q$104,"&lt;"&amp;($B$3+$E$3+1))</f>
        <v/>
      </c>
      <c r="D7" s="5" t="inlineStr">
        <is>
          <t>Custo estimado da reposição</t>
        </is>
      </c>
      <c r="E7" s="40">
        <f>SUMIFS('Reposição'!$P$5:$P$104,'Reposição'!$Q$5:$Q$104,"&gt;="&amp;$B$3,'Reposição'!$Q$5:$Q$104,"&lt;"&amp;($B$3+$E$3+1))</f>
        <v/>
      </c>
      <c r="G7" s="5" t="inlineStr">
        <is>
          <t>Linhas para conferir</t>
        </is>
      </c>
      <c r="H7" s="4">
        <f>COUNTIFS('Reposição'!$S$5:$S$104,"Conferir",'Reposição'!$Q$5:$Q$104,"&gt;="&amp;$B$3,'Reposição'!$Q$5:$Q$104,"&lt;"&amp;($B$3+$E$3+1))</f>
        <v/>
      </c>
    </row>
    <row r="8" ht="23" customHeight="1"/>
    <row r="9" ht="23" customHeight="1">
      <c r="A9" s="5" t="inlineStr">
        <is>
          <t>Próximo prazo de preparo</t>
        </is>
      </c>
      <c r="B9" s="41">
        <f>IF(COUNT('Reposição'!$U$5:$U$104)=0,"",MIN('Reposição'!$U$5:INDEX('Reposição'!$U:$U,104)))</f>
        <v/>
      </c>
      <c r="D9" s="5" t="inlineStr">
        <is>
          <t>Responsável pelo próximo prazo</t>
        </is>
      </c>
      <c r="E9" s="8">
        <f>IF($B$9="","",IFERROR(INDEX('Reposição'!$R$5:$R$104,MATCH($B$9,'Reposição'!$U$5:$U$104,0)),""))</f>
        <v/>
      </c>
      <c r="G9" s="5" t="inlineStr">
        <is>
          <t>Agenda do próximo prazo</t>
        </is>
      </c>
      <c r="H9" s="8">
        <f>IF($B$9="","",IFERROR(INDEX('Reposição'!$B$5:$B$104,MATCH($B$9,'Reposição'!$U$5:$U$104,0)),""))</f>
        <v/>
      </c>
    </row>
    <row r="10" ht="23" customHeight="1"/>
    <row r="11" ht="23" customHeight="1"/>
    <row r="12" ht="32" customHeight="1">
      <c r="A12" s="2" t="inlineStr">
        <is>
          <t>Status do preparo no horizonte</t>
        </is>
      </c>
      <c r="B12" s="2" t="inlineStr">
        <is>
          <t>Quantidade</t>
        </is>
      </c>
      <c r="D12" s="2" t="inlineStr">
        <is>
          <t>Conferências de cadastro</t>
        </is>
      </c>
      <c r="E12" s="2" t="inlineStr">
        <is>
          <t>Quantidade</t>
        </is>
      </c>
    </row>
    <row r="13" ht="23" customHeight="1"/>
    <row r="14" ht="23" customHeight="1">
      <c r="A14" s="9">
        <f>'Parâmetros'!$I$3</f>
        <v/>
      </c>
      <c r="B14" s="10">
        <f>COUNTIFS('Reposição'!$S$5:$S$104,$A14,'Reposição'!$Q$5:$Q$104,"&gt;="&amp;$B$3,'Reposição'!$Q$5:$Q$104,"&lt;"&amp;($B$3+$E$3+1))</f>
        <v/>
      </c>
      <c r="D14" s="9" t="inlineStr">
        <is>
          <t>Prazos anteriores à referência</t>
        </is>
      </c>
      <c r="E14" s="10">
        <f>COUNTIFS('Reposição'!$Q$5:$Q$104,"&lt;"&amp;$B$3,'Reposição'!$Q$5:$Q$104,"&gt;0",'Reposição'!$S$5:$S$104,"&lt;&gt;Pronto",'Reposição'!$S$5:$S$104,"&lt;&gt;Cancelado",'Reposição'!$B$5:$B$104,"&lt;&gt;")</f>
        <v/>
      </c>
    </row>
    <row r="15" ht="23" customHeight="1">
      <c r="A15" s="11">
        <f>'Parâmetros'!$I$4</f>
        <v/>
      </c>
      <c r="B15" s="12">
        <f>COUNTIFS('Reposição'!$S$5:$S$104,$A15,'Reposição'!$Q$5:$Q$104,"&gt;="&amp;$B$3,'Reposição'!$Q$5:$Q$104,"&lt;"&amp;($B$3+$E$3+1))</f>
        <v/>
      </c>
      <c r="D15" s="11" t="inlineStr">
        <is>
          <t>Agenda não localizada</t>
        </is>
      </c>
      <c r="E15" s="12">
        <f>COUNTIFS('Reposição'!$B$5:$B$104,"&lt;&gt;",'Reposição'!$C$5:$C$104,"")</f>
        <v/>
      </c>
    </row>
    <row r="16" ht="23" customHeight="1">
      <c r="A16" s="9">
        <f>'Parâmetros'!$I$5</f>
        <v/>
      </c>
      <c r="B16" s="10">
        <f>COUNTIFS('Reposição'!$S$5:$S$104,$A16,'Reposição'!$Q$5:$Q$104,"&gt;="&amp;$B$3,'Reposição'!$Q$5:$Q$104,"&lt;"&amp;($B$3+$E$3+1))</f>
        <v/>
      </c>
      <c r="D16" s="9" t="inlineStr">
        <is>
          <t>Material sem cadastro</t>
        </is>
      </c>
      <c r="E16" s="10">
        <f>COUNTIFS('Reposição'!$G$5:$G$104,"&lt;&gt;",'Reposição'!$H$5:$H$104,"")</f>
        <v/>
      </c>
    </row>
    <row r="17" ht="23" customHeight="1">
      <c r="A17" s="11">
        <f>'Parâmetros'!$I$6</f>
        <v/>
      </c>
      <c r="B17" s="12">
        <f>COUNTIFS('Reposição'!$S$5:$S$104,$A17,'Reposição'!$Q$5:$Q$104,"&gt;="&amp;$B$3,'Reposição'!$Q$5:$Q$104,"&lt;"&amp;($B$3+$E$3+1))</f>
        <v/>
      </c>
      <c r="D17" s="11" t="inlineStr">
        <is>
          <t>Linha sem responsável</t>
        </is>
      </c>
      <c r="E17" s="12">
        <f>COUNTIFS('Reposição'!$B$5:$B$104,"&lt;&gt;",'Reposição'!$R$5:$R$104,"")</f>
        <v/>
      </c>
    </row>
    <row r="18" ht="23" customHeight="1">
      <c r="A18" s="9">
        <f>'Parâmetros'!$I$7</f>
        <v/>
      </c>
      <c r="B18" s="10">
        <f>COUNTIFS('Reposição'!$S$5:$S$104,$A18,'Reposição'!$Q$5:$Q$104,"&gt;="&amp;$B$3,'Reposição'!$Q$5:$Q$104,"&lt;"&amp;($B$3+$E$3+1))</f>
        <v/>
      </c>
    </row>
    <row r="19" ht="23" customHeight="1"/>
  </sheetData>
  <mergeCells count="1">
    <mergeCell ref="A1:H1"/>
  </mergeCells>
  <conditionalFormatting sqref="B7">
    <cfRule type="expression" priority="1" dxfId="0">
      <formula>B7&gt;0</formula>
    </cfRule>
  </conditionalFormatting>
  <conditionalFormatting sqref="H7">
    <cfRule type="expression" priority="2" dxfId="0">
      <formula>H7&gt;0</formula>
    </cfRule>
  </conditionalFormatting>
  <conditionalFormatting sqref="E14:E17">
    <cfRule type="expression" priority="3" dxfId="0">
      <formula>E14&gt;0</formula>
    </cfRule>
  </conditionalFormatting>
  <conditionalFormatting sqref="B16">
    <cfRule type="expression" priority="4" dxfId="1">
      <formula>B16&gt;0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0" customWidth="1" min="3" max="3"/>
    <col width="24" customWidth="1" min="4" max="4"/>
    <col width="21" customWidth="1" min="5" max="5"/>
    <col width="13" customWidth="1" min="6" max="6"/>
    <col width="24" customWidth="1" min="7" max="7"/>
    <col width="19" customWidth="1" min="8" max="8"/>
    <col width="31" customWidth="1" min="9" max="9"/>
    <col width="23" customWidth="1" min="10" max="10"/>
  </cols>
  <sheetData>
    <row r="1" ht="28" customHeight="1">
      <c r="A1" s="1" t="inlineStr">
        <is>
          <t>Agenda de manicure e início previsto do preparo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8" t="n"/>
    </row>
    <row r="2">
      <c r="A2" s="13" t="inlineStr">
        <is>
          <t>Entradas em rosa. Exemplos e equipes são fictícios; confira datas, cores, quantidades e responsáveis.</t>
        </is>
      </c>
    </row>
    <row r="3"/>
    <row r="4" ht="36" customHeight="1">
      <c r="A4" s="2" t="inlineStr">
        <is>
          <t>ID da agenda</t>
        </is>
      </c>
      <c r="B4" s="2" t="inlineStr">
        <is>
          <t>Data do atendimento</t>
        </is>
      </c>
      <c r="C4" s="2" t="inlineStr">
        <is>
          <t>Hora</t>
        </is>
      </c>
      <c r="D4" s="2" t="inlineStr">
        <is>
          <t>Serviço</t>
        </is>
      </c>
      <c r="E4" s="2" t="inlineStr">
        <is>
          <t>Cor ou acabamento</t>
        </is>
      </c>
      <c r="F4" s="2" t="inlineStr">
        <is>
          <t>Kits previstos</t>
        </is>
      </c>
      <c r="G4" s="2" t="inlineStr">
        <is>
          <t>Responsável pelo preparo</t>
        </is>
      </c>
      <c r="H4" s="2" t="inlineStr">
        <is>
          <t>Status do atendimento</t>
        </is>
      </c>
      <c r="I4" s="2" t="inlineStr">
        <is>
          <t>Observação</t>
        </is>
      </c>
      <c r="J4" s="2" t="inlineStr">
        <is>
          <t>Início previsto do preparo</t>
        </is>
      </c>
    </row>
    <row r="5">
      <c r="A5" s="14" t="inlineStr">
        <is>
          <t>AG-001</t>
        </is>
      </c>
      <c r="B5" s="42" t="n">
        <v>46275</v>
      </c>
      <c r="C5" s="16" t="n">
        <v>0.375</v>
      </c>
      <c r="D5" s="17" t="inlineStr">
        <is>
          <t>Manicure completa</t>
        </is>
      </c>
      <c r="E5" s="17" t="inlineStr">
        <is>
          <t>Vermelho cereja</t>
        </is>
      </c>
      <c r="F5" s="18" t="n">
        <v>1</v>
      </c>
      <c r="G5" s="17" t="inlineStr">
        <is>
          <t>Equipe Ametista</t>
        </is>
      </c>
      <c r="H5" s="14" t="inlineStr">
        <is>
          <t>Confirmado</t>
        </is>
      </c>
      <c r="I5" s="17" t="inlineStr">
        <is>
          <t>Separar a cor indicada</t>
        </is>
      </c>
      <c r="J5" s="43">
        <f>IF(OR(B5="",C5="",H5="Cancelado"),"",IFERROR(B5+C5-'Parâmetros'!$B$2/24,""))</f>
        <v/>
      </c>
    </row>
    <row r="6">
      <c r="A6" s="14" t="inlineStr">
        <is>
          <t>AG-002</t>
        </is>
      </c>
      <c r="B6" s="42" t="n">
        <v>46275</v>
      </c>
      <c r="C6" s="16" t="n">
        <v>0.4583333333333333</v>
      </c>
      <c r="D6" s="17" t="inlineStr">
        <is>
          <t>Esmaltação clássica</t>
        </is>
      </c>
      <c r="E6" s="17" t="inlineStr">
        <is>
          <t>Nude rosado</t>
        </is>
      </c>
      <c r="F6" s="18" t="n">
        <v>1</v>
      </c>
      <c r="G6" s="17" t="inlineStr">
        <is>
          <t>Equipe Pérola</t>
        </is>
      </c>
      <c r="H6" s="14" t="inlineStr">
        <is>
          <t>Agendado</t>
        </is>
      </c>
      <c r="I6" s="17" t="inlineStr">
        <is>
          <t>Conferir base e esmalte</t>
        </is>
      </c>
      <c r="J6" s="44">
        <f>IF(OR(B6="",C6="",H6="Cancelado"),"",IFERROR(B6+C6-'Parâmetros'!$B$2/24,""))</f>
        <v/>
      </c>
    </row>
    <row r="7">
      <c r="A7" s="14" t="inlineStr">
        <is>
          <t>AG-003</t>
        </is>
      </c>
      <c r="B7" s="42" t="n">
        <v>46276</v>
      </c>
      <c r="C7" s="16" t="n">
        <v>0.6041666666666666</v>
      </c>
      <c r="D7" s="17" t="inlineStr">
        <is>
          <t>Nail art simples</t>
        </is>
      </c>
      <c r="E7" s="17" t="inlineStr">
        <is>
          <t>Azul celeste</t>
        </is>
      </c>
      <c r="F7" s="18" t="n">
        <v>2</v>
      </c>
      <c r="G7" s="17" t="inlineStr">
        <is>
          <t>Equipe Jaspe</t>
        </is>
      </c>
      <c r="H7" s="14" t="inlineStr">
        <is>
          <t>Confirmado</t>
        </is>
      </c>
      <c r="I7" s="17" t="inlineStr">
        <is>
          <t>Separar adesivos decorativos</t>
        </is>
      </c>
      <c r="J7" s="43">
        <f>IF(OR(B7="",C7="",H7="Cancelado"),"",IFERROR(B7+C7-'Parâmetros'!$B$2/24,""))</f>
        <v/>
      </c>
    </row>
    <row r="8">
      <c r="A8" s="14" t="inlineStr">
        <is>
          <t>AG-004</t>
        </is>
      </c>
      <c r="B8" s="42" t="n">
        <v>46277</v>
      </c>
      <c r="C8" s="16" t="n">
        <v>0.4166666666666667</v>
      </c>
      <c r="D8" s="17" t="inlineStr">
        <is>
          <t>Spa de mãos</t>
        </is>
      </c>
      <c r="E8" s="17" t="inlineStr">
        <is>
          <t>Acabamento neutro</t>
        </is>
      </c>
      <c r="F8" s="18" t="n">
        <v>1</v>
      </c>
      <c r="G8" s="17" t="inlineStr">
        <is>
          <t>Equipe Ametista</t>
        </is>
      </c>
      <c r="H8" s="14" t="inlineStr">
        <is>
          <t>Agendado</t>
        </is>
      </c>
      <c r="I8" s="17" t="inlineStr">
        <is>
          <t>Preparar toalha descartável</t>
        </is>
      </c>
      <c r="J8" s="44">
        <f>IF(OR(B8="",C8="",H8="Cancelado"),"",IFERROR(B8+C8-'Parâmetros'!$B$2/24,""))</f>
        <v/>
      </c>
    </row>
    <row r="9">
      <c r="A9" s="14" t="inlineStr">
        <is>
          <t>AG-005</t>
        </is>
      </c>
      <c r="B9" s="42" t="n">
        <v>46278</v>
      </c>
      <c r="C9" s="16" t="n">
        <v>0.6666666666666666</v>
      </c>
      <c r="D9" s="17" t="inlineStr">
        <is>
          <t>Manutenção em gel</t>
        </is>
      </c>
      <c r="E9" s="17" t="inlineStr">
        <is>
          <t>Rosa antigo</t>
        </is>
      </c>
      <c r="F9" s="18" t="n">
        <v>1</v>
      </c>
      <c r="G9" s="17" t="inlineStr">
        <is>
          <t>Equipe Pérola</t>
        </is>
      </c>
      <c r="H9" s="14" t="inlineStr">
        <is>
          <t>Confirmado</t>
        </is>
      </c>
      <c r="I9" s="17" t="inlineStr">
        <is>
          <t>Conferir gel e lixas</t>
        </is>
      </c>
      <c r="J9" s="43">
        <f>IF(OR(B9="",C9="",H9="Cancelado"),"",IFERROR(B9+C9-'Parâmetros'!$B$2/24,""))</f>
        <v/>
      </c>
    </row>
    <row r="10">
      <c r="A10" s="14" t="inlineStr">
        <is>
          <t>AG-006</t>
        </is>
      </c>
      <c r="B10" s="42" t="n">
        <v>46279</v>
      </c>
      <c r="C10" s="16" t="n">
        <v>0.3958333333333333</v>
      </c>
      <c r="D10" s="17" t="inlineStr">
        <is>
          <t>Manicure completa</t>
        </is>
      </c>
      <c r="E10" s="17" t="inlineStr">
        <is>
          <t>Vinho</t>
        </is>
      </c>
      <c r="F10" s="18" t="n">
        <v>2</v>
      </c>
      <c r="G10" s="17" t="inlineStr">
        <is>
          <t>Equipe Jaspe</t>
        </is>
      </c>
      <c r="H10" s="14" t="inlineStr">
        <is>
          <t>Confirmado</t>
        </is>
      </c>
      <c r="I10" s="17" t="inlineStr">
        <is>
          <t>Dois kits previstos</t>
        </is>
      </c>
      <c r="J10" s="44">
        <f>IF(OR(B10="",C10="",H10="Cancelado"),"",IFERROR(B10+C10-'Parâmetros'!$B$2/24,""))</f>
        <v/>
      </c>
    </row>
    <row r="11">
      <c r="A11" s="14" t="inlineStr">
        <is>
          <t>AG-007</t>
        </is>
      </c>
      <c r="B11" s="42" t="n">
        <v>46281</v>
      </c>
      <c r="C11" s="16" t="n">
        <v>0.5416666666666666</v>
      </c>
      <c r="D11" s="17" t="inlineStr">
        <is>
          <t>Esmaltação clássica</t>
        </is>
      </c>
      <c r="E11" s="17" t="inlineStr">
        <is>
          <t>Branco suave</t>
        </is>
      </c>
      <c r="F11" s="18" t="n">
        <v>1</v>
      </c>
      <c r="G11" s="17" t="inlineStr">
        <is>
          <t>Equipe Ametista</t>
        </is>
      </c>
      <c r="H11" s="14" t="inlineStr">
        <is>
          <t>Agendado</t>
        </is>
      </c>
      <c r="I11" s="17" t="inlineStr">
        <is>
          <t>Conferir removedor</t>
        </is>
      </c>
      <c r="J11" s="43">
        <f>IF(OR(B11="",C11="",H11="Cancelado"),"",IFERROR(B11+C11-'Parâmetros'!$B$2/24,""))</f>
        <v/>
      </c>
    </row>
    <row r="12">
      <c r="A12" s="14" t="inlineStr">
        <is>
          <t>AG-008</t>
        </is>
      </c>
      <c r="B12" s="42" t="n">
        <v>46283</v>
      </c>
      <c r="C12" s="16" t="n">
        <v>0.6458333333333334</v>
      </c>
      <c r="D12" s="17" t="inlineStr">
        <is>
          <t>Nail art simples</t>
        </is>
      </c>
      <c r="E12" s="17" t="inlineStr">
        <is>
          <t>Dourado fosco</t>
        </is>
      </c>
      <c r="F12" s="18" t="n">
        <v>1</v>
      </c>
      <c r="G12" s="17" t="inlineStr">
        <is>
          <t>Equipe Pérola</t>
        </is>
      </c>
      <c r="H12" s="14" t="inlineStr">
        <is>
          <t>Cancelado</t>
        </is>
      </c>
      <c r="I12" s="17" t="inlineStr">
        <is>
          <t>Não separar materiais</t>
        </is>
      </c>
      <c r="J12" s="44">
        <f>IF(OR(B12="",C12="",H12="Cancelado"),"",IFERROR(B12+C12-'Parâmetros'!$B$2/24,""))</f>
        <v/>
      </c>
    </row>
    <row r="13">
      <c r="A13" s="14" t="inlineStr">
        <is>
          <t>AG-009</t>
        </is>
      </c>
      <c r="B13" s="42" t="n">
        <v>46286</v>
      </c>
      <c r="C13" s="16" t="n">
        <v>0.4375</v>
      </c>
      <c r="D13" s="17" t="inlineStr">
        <is>
          <t>Manicure completa</t>
        </is>
      </c>
      <c r="E13" s="17" t="inlineStr">
        <is>
          <t>Coral</t>
        </is>
      </c>
      <c r="F13" s="18" t="n">
        <v>1</v>
      </c>
      <c r="G13" s="17" t="inlineStr">
        <is>
          <t>Equipe Jaspe</t>
        </is>
      </c>
      <c r="H13" s="14" t="inlineStr">
        <is>
          <t>Agendado</t>
        </is>
      </c>
      <c r="I13" s="17" t="inlineStr">
        <is>
          <t>Separar óleo para cutículas</t>
        </is>
      </c>
      <c r="J13" s="43">
        <f>IF(OR(B13="",C13="",H13="Cancelado"),"",IFERROR(B13+C13-'Parâmetros'!$B$2/24,""))</f>
        <v/>
      </c>
    </row>
    <row r="14">
      <c r="A14" s="14" t="inlineStr">
        <is>
          <t>AG-010</t>
        </is>
      </c>
      <c r="B14" s="42" t="n">
        <v>46273</v>
      </c>
      <c r="C14" s="16" t="n">
        <v>0.7083333333333334</v>
      </c>
      <c r="D14" s="17" t="inlineStr">
        <is>
          <t>Esmaltação clássica</t>
        </is>
      </c>
      <c r="E14" s="17" t="inlineStr">
        <is>
          <t>Lilás</t>
        </is>
      </c>
      <c r="F14" s="18" t="n">
        <v>1</v>
      </c>
      <c r="G14" s="17" t="inlineStr">
        <is>
          <t>Equipe Ametista</t>
        </is>
      </c>
      <c r="H14" s="14" t="inlineStr">
        <is>
          <t>Concluído</t>
        </is>
      </c>
      <c r="I14" s="17" t="inlineStr">
        <is>
          <t>Exemplo encerrado</t>
        </is>
      </c>
      <c r="J14" s="44">
        <f>IF(OR(B14="",C14="",H14="Cancelado"),"",IFERROR(B14+C14-'Parâmetros'!$B$2/24,""))</f>
        <v/>
      </c>
    </row>
    <row r="15">
      <c r="A15" s="14" t="n"/>
      <c r="B15" s="42" t="n"/>
      <c r="C15" s="16" t="n"/>
      <c r="D15" s="17" t="n"/>
      <c r="E15" s="17" t="n"/>
      <c r="F15" s="18" t="n"/>
      <c r="G15" s="17" t="n"/>
      <c r="H15" s="14" t="n"/>
      <c r="I15" s="17" t="n"/>
      <c r="J15" s="43">
        <f>IF(OR(B15="",C15="",H15="Cancelado"),"",IFERROR(B15+C15-'Parâmetros'!$B$2/24,""))</f>
        <v/>
      </c>
    </row>
    <row r="16">
      <c r="A16" s="14" t="n"/>
      <c r="B16" s="42" t="n"/>
      <c r="C16" s="16" t="n"/>
      <c r="D16" s="17" t="n"/>
      <c r="E16" s="17" t="n"/>
      <c r="F16" s="18" t="n"/>
      <c r="G16" s="17" t="n"/>
      <c r="H16" s="14" t="n"/>
      <c r="I16" s="17" t="n"/>
      <c r="J16" s="44">
        <f>IF(OR(B16="",C16="",H16="Cancelado"),"",IFERROR(B16+C16-'Parâmetros'!$B$2/24,""))</f>
        <v/>
      </c>
    </row>
    <row r="17">
      <c r="A17" s="14" t="n"/>
      <c r="B17" s="42" t="n"/>
      <c r="C17" s="16" t="n"/>
      <c r="D17" s="17" t="n"/>
      <c r="E17" s="17" t="n"/>
      <c r="F17" s="18" t="n"/>
      <c r="G17" s="17" t="n"/>
      <c r="H17" s="14" t="n"/>
      <c r="I17" s="17" t="n"/>
      <c r="J17" s="43">
        <f>IF(OR(B17="",C17="",H17="Cancelado"),"",IFERROR(B17+C17-'Parâmetros'!$B$2/24,""))</f>
        <v/>
      </c>
    </row>
    <row r="18">
      <c r="A18" s="14" t="n"/>
      <c r="B18" s="42" t="n"/>
      <c r="C18" s="16" t="n"/>
      <c r="D18" s="17" t="n"/>
      <c r="E18" s="17" t="n"/>
      <c r="F18" s="18" t="n"/>
      <c r="G18" s="17" t="n"/>
      <c r="H18" s="14" t="n"/>
      <c r="I18" s="17" t="n"/>
      <c r="J18" s="44">
        <f>IF(OR(B18="",C18="",H18="Cancelado"),"",IFERROR(B18+C18-'Parâmetros'!$B$2/24,""))</f>
        <v/>
      </c>
    </row>
    <row r="19">
      <c r="A19" s="14" t="n"/>
      <c r="B19" s="42" t="n"/>
      <c r="C19" s="16" t="n"/>
      <c r="D19" s="17" t="n"/>
      <c r="E19" s="17" t="n"/>
      <c r="F19" s="18" t="n"/>
      <c r="G19" s="17" t="n"/>
      <c r="H19" s="14" t="n"/>
      <c r="I19" s="17" t="n"/>
      <c r="J19" s="43">
        <f>IF(OR(B19="",C19="",H19="Cancelado"),"",IFERROR(B19+C19-'Parâmetros'!$B$2/24,""))</f>
        <v/>
      </c>
    </row>
    <row r="20">
      <c r="A20" s="14" t="n"/>
      <c r="B20" s="42" t="n"/>
      <c r="C20" s="16" t="n"/>
      <c r="D20" s="17" t="n"/>
      <c r="E20" s="17" t="n"/>
      <c r="F20" s="18" t="n"/>
      <c r="G20" s="17" t="n"/>
      <c r="H20" s="14" t="n"/>
      <c r="I20" s="17" t="n"/>
      <c r="J20" s="44">
        <f>IF(OR(B20="",C20="",H20="Cancelado"),"",IFERROR(B20+C20-'Parâmetros'!$B$2/24,""))</f>
        <v/>
      </c>
    </row>
    <row r="21">
      <c r="A21" s="14" t="n"/>
      <c r="B21" s="42" t="n"/>
      <c r="C21" s="16" t="n"/>
      <c r="D21" s="17" t="n"/>
      <c r="E21" s="17" t="n"/>
      <c r="F21" s="18" t="n"/>
      <c r="G21" s="17" t="n"/>
      <c r="H21" s="14" t="n"/>
      <c r="I21" s="17" t="n"/>
      <c r="J21" s="43">
        <f>IF(OR(B21="",C21="",H21="Cancelado"),"",IFERROR(B21+C21-'Parâmetros'!$B$2/24,""))</f>
        <v/>
      </c>
    </row>
    <row r="22">
      <c r="A22" s="14" t="n"/>
      <c r="B22" s="42" t="n"/>
      <c r="C22" s="16" t="n"/>
      <c r="D22" s="17" t="n"/>
      <c r="E22" s="17" t="n"/>
      <c r="F22" s="18" t="n"/>
      <c r="G22" s="17" t="n"/>
      <c r="H22" s="14" t="n"/>
      <c r="I22" s="17" t="n"/>
      <c r="J22" s="44">
        <f>IF(OR(B22="",C22="",H22="Cancelado"),"",IFERROR(B22+C22-'Parâmetros'!$B$2/24,""))</f>
        <v/>
      </c>
    </row>
    <row r="23">
      <c r="A23" s="14" t="n"/>
      <c r="B23" s="42" t="n"/>
      <c r="C23" s="16" t="n"/>
      <c r="D23" s="17" t="n"/>
      <c r="E23" s="17" t="n"/>
      <c r="F23" s="18" t="n"/>
      <c r="G23" s="17" t="n"/>
      <c r="H23" s="14" t="n"/>
      <c r="I23" s="17" t="n"/>
      <c r="J23" s="43">
        <f>IF(OR(B23="",C23="",H23="Cancelado"),"",IFERROR(B23+C23-'Parâmetros'!$B$2/24,""))</f>
        <v/>
      </c>
    </row>
    <row r="24">
      <c r="A24" s="14" t="n"/>
      <c r="B24" s="42" t="n"/>
      <c r="C24" s="16" t="n"/>
      <c r="D24" s="17" t="n"/>
      <c r="E24" s="17" t="n"/>
      <c r="F24" s="18" t="n"/>
      <c r="G24" s="17" t="n"/>
      <c r="H24" s="14" t="n"/>
      <c r="I24" s="17" t="n"/>
      <c r="J24" s="44">
        <f>IF(OR(B24="",C24="",H24="Cancelado"),"",IFERROR(B24+C24-'Parâmetros'!$B$2/24,""))</f>
        <v/>
      </c>
    </row>
    <row r="25">
      <c r="A25" s="14" t="n"/>
      <c r="B25" s="42" t="n"/>
      <c r="C25" s="16" t="n"/>
      <c r="D25" s="17" t="n"/>
      <c r="E25" s="17" t="n"/>
      <c r="F25" s="18" t="n"/>
      <c r="G25" s="17" t="n"/>
      <c r="H25" s="14" t="n"/>
      <c r="I25" s="17" t="n"/>
      <c r="J25" s="43">
        <f>IF(OR(B25="",C25="",H25="Cancelado"),"",IFERROR(B25+C25-'Parâmetros'!$B$2/24,""))</f>
        <v/>
      </c>
    </row>
    <row r="26">
      <c r="A26" s="14" t="n"/>
      <c r="B26" s="42" t="n"/>
      <c r="C26" s="16" t="n"/>
      <c r="D26" s="17" t="n"/>
      <c r="E26" s="17" t="n"/>
      <c r="F26" s="18" t="n"/>
      <c r="G26" s="17" t="n"/>
      <c r="H26" s="14" t="n"/>
      <c r="I26" s="17" t="n"/>
      <c r="J26" s="44">
        <f>IF(OR(B26="",C26="",H26="Cancelado"),"",IFERROR(B26+C26-'Parâmetros'!$B$2/24,""))</f>
        <v/>
      </c>
    </row>
    <row r="27">
      <c r="A27" s="14" t="n"/>
      <c r="B27" s="42" t="n"/>
      <c r="C27" s="16" t="n"/>
      <c r="D27" s="17" t="n"/>
      <c r="E27" s="17" t="n"/>
      <c r="F27" s="18" t="n"/>
      <c r="G27" s="17" t="n"/>
      <c r="H27" s="14" t="n"/>
      <c r="I27" s="17" t="n"/>
      <c r="J27" s="43">
        <f>IF(OR(B27="",C27="",H27="Cancelado"),"",IFERROR(B27+C27-'Parâmetros'!$B$2/24,""))</f>
        <v/>
      </c>
    </row>
    <row r="28">
      <c r="A28" s="14" t="n"/>
      <c r="B28" s="42" t="n"/>
      <c r="C28" s="16" t="n"/>
      <c r="D28" s="17" t="n"/>
      <c r="E28" s="17" t="n"/>
      <c r="F28" s="18" t="n"/>
      <c r="G28" s="17" t="n"/>
      <c r="H28" s="14" t="n"/>
      <c r="I28" s="17" t="n"/>
      <c r="J28" s="44">
        <f>IF(OR(B28="",C28="",H28="Cancelado"),"",IFERROR(B28+C28-'Parâmetros'!$B$2/24,""))</f>
        <v/>
      </c>
    </row>
    <row r="29">
      <c r="A29" s="14" t="n"/>
      <c r="B29" s="42" t="n"/>
      <c r="C29" s="16" t="n"/>
      <c r="D29" s="17" t="n"/>
      <c r="E29" s="17" t="n"/>
      <c r="F29" s="18" t="n"/>
      <c r="G29" s="17" t="n"/>
      <c r="H29" s="14" t="n"/>
      <c r="I29" s="17" t="n"/>
      <c r="J29" s="43">
        <f>IF(OR(B29="",C29="",H29="Cancelado"),"",IFERROR(B29+C29-'Parâmetros'!$B$2/24,""))</f>
        <v/>
      </c>
    </row>
    <row r="30">
      <c r="A30" s="14" t="n"/>
      <c r="B30" s="42" t="n"/>
      <c r="C30" s="16" t="n"/>
      <c r="D30" s="17" t="n"/>
      <c r="E30" s="17" t="n"/>
      <c r="F30" s="18" t="n"/>
      <c r="G30" s="17" t="n"/>
      <c r="H30" s="14" t="n"/>
      <c r="I30" s="17" t="n"/>
      <c r="J30" s="44">
        <f>IF(OR(B30="",C30="",H30="Cancelado"),"",IFERROR(B30+C30-'Parâmetros'!$B$2/24,""))</f>
        <v/>
      </c>
    </row>
    <row r="31">
      <c r="A31" s="14" t="n"/>
      <c r="B31" s="42" t="n"/>
      <c r="C31" s="16" t="n"/>
      <c r="D31" s="17" t="n"/>
      <c r="E31" s="17" t="n"/>
      <c r="F31" s="18" t="n"/>
      <c r="G31" s="17" t="n"/>
      <c r="H31" s="14" t="n"/>
      <c r="I31" s="17" t="n"/>
      <c r="J31" s="43">
        <f>IF(OR(B31="",C31="",H31="Cancelado"),"",IFERROR(B31+C31-'Parâmetros'!$B$2/24,""))</f>
        <v/>
      </c>
    </row>
    <row r="32">
      <c r="A32" s="14" t="n"/>
      <c r="B32" s="42" t="n"/>
      <c r="C32" s="16" t="n"/>
      <c r="D32" s="17" t="n"/>
      <c r="E32" s="17" t="n"/>
      <c r="F32" s="18" t="n"/>
      <c r="G32" s="17" t="n"/>
      <c r="H32" s="14" t="n"/>
      <c r="I32" s="17" t="n"/>
      <c r="J32" s="44">
        <f>IF(OR(B32="",C32="",H32="Cancelado"),"",IFERROR(B32+C32-'Parâmetros'!$B$2/24,""))</f>
        <v/>
      </c>
    </row>
    <row r="33">
      <c r="A33" s="14" t="n"/>
      <c r="B33" s="42" t="n"/>
      <c r="C33" s="16" t="n"/>
      <c r="D33" s="17" t="n"/>
      <c r="E33" s="17" t="n"/>
      <c r="F33" s="18" t="n"/>
      <c r="G33" s="17" t="n"/>
      <c r="H33" s="14" t="n"/>
      <c r="I33" s="17" t="n"/>
      <c r="J33" s="43">
        <f>IF(OR(B33="",C33="",H33="Cancelado"),"",IFERROR(B33+C33-'Parâmetros'!$B$2/24,""))</f>
        <v/>
      </c>
    </row>
    <row r="34">
      <c r="A34" s="14" t="n"/>
      <c r="B34" s="42" t="n"/>
      <c r="C34" s="16" t="n"/>
      <c r="D34" s="17" t="n"/>
      <c r="E34" s="17" t="n"/>
      <c r="F34" s="18" t="n"/>
      <c r="G34" s="17" t="n"/>
      <c r="H34" s="14" t="n"/>
      <c r="I34" s="17" t="n"/>
      <c r="J34" s="44">
        <f>IF(OR(B34="",C34="",H34="Cancelado"),"",IFERROR(B34+C34-'Parâmetros'!$B$2/24,""))</f>
        <v/>
      </c>
    </row>
    <row r="35">
      <c r="A35" s="14" t="n"/>
      <c r="B35" s="42" t="n"/>
      <c r="C35" s="16" t="n"/>
      <c r="D35" s="17" t="n"/>
      <c r="E35" s="17" t="n"/>
      <c r="F35" s="18" t="n"/>
      <c r="G35" s="17" t="n"/>
      <c r="H35" s="14" t="n"/>
      <c r="I35" s="17" t="n"/>
      <c r="J35" s="43">
        <f>IF(OR(B35="",C35="",H35="Cancelado"),"",IFERROR(B35+C35-'Parâmetros'!$B$2/24,""))</f>
        <v/>
      </c>
    </row>
    <row r="36">
      <c r="A36" s="14" t="n"/>
      <c r="B36" s="42" t="n"/>
      <c r="C36" s="16" t="n"/>
      <c r="D36" s="17" t="n"/>
      <c r="E36" s="17" t="n"/>
      <c r="F36" s="18" t="n"/>
      <c r="G36" s="17" t="n"/>
      <c r="H36" s="14" t="n"/>
      <c r="I36" s="17" t="n"/>
      <c r="J36" s="44">
        <f>IF(OR(B36="",C36="",H36="Cancelado"),"",IFERROR(B36+C36-'Parâmetros'!$B$2/24,""))</f>
        <v/>
      </c>
    </row>
    <row r="37">
      <c r="A37" s="14" t="n"/>
      <c r="B37" s="42" t="n"/>
      <c r="C37" s="16" t="n"/>
      <c r="D37" s="17" t="n"/>
      <c r="E37" s="17" t="n"/>
      <c r="F37" s="18" t="n"/>
      <c r="G37" s="17" t="n"/>
      <c r="H37" s="14" t="n"/>
      <c r="I37" s="17" t="n"/>
      <c r="J37" s="43">
        <f>IF(OR(B37="",C37="",H37="Cancelado"),"",IFERROR(B37+C37-'Parâmetros'!$B$2/24,""))</f>
        <v/>
      </c>
    </row>
    <row r="38">
      <c r="A38" s="14" t="n"/>
      <c r="B38" s="42" t="n"/>
      <c r="C38" s="16" t="n"/>
      <c r="D38" s="17" t="n"/>
      <c r="E38" s="17" t="n"/>
      <c r="F38" s="18" t="n"/>
      <c r="G38" s="17" t="n"/>
      <c r="H38" s="14" t="n"/>
      <c r="I38" s="17" t="n"/>
      <c r="J38" s="44">
        <f>IF(OR(B38="",C38="",H38="Cancelado"),"",IFERROR(B38+C38-'Parâmetros'!$B$2/24,""))</f>
        <v/>
      </c>
    </row>
    <row r="39">
      <c r="A39" s="14" t="n"/>
      <c r="B39" s="42" t="n"/>
      <c r="C39" s="16" t="n"/>
      <c r="D39" s="17" t="n"/>
      <c r="E39" s="17" t="n"/>
      <c r="F39" s="18" t="n"/>
      <c r="G39" s="17" t="n"/>
      <c r="H39" s="14" t="n"/>
      <c r="I39" s="17" t="n"/>
      <c r="J39" s="43">
        <f>IF(OR(B39="",C39="",H39="Cancelado"),"",IFERROR(B39+C39-'Parâmetros'!$B$2/24,""))</f>
        <v/>
      </c>
    </row>
    <row r="40">
      <c r="A40" s="14" t="n"/>
      <c r="B40" s="42" t="n"/>
      <c r="C40" s="16" t="n"/>
      <c r="D40" s="17" t="n"/>
      <c r="E40" s="17" t="n"/>
      <c r="F40" s="18" t="n"/>
      <c r="G40" s="17" t="n"/>
      <c r="H40" s="14" t="n"/>
      <c r="I40" s="17" t="n"/>
      <c r="J40" s="44">
        <f>IF(OR(B40="",C40="",H40="Cancelado"),"",IFERROR(B40+C40-'Parâmetros'!$B$2/24,""))</f>
        <v/>
      </c>
    </row>
    <row r="41">
      <c r="A41" s="14" t="n"/>
      <c r="B41" s="42" t="n"/>
      <c r="C41" s="16" t="n"/>
      <c r="D41" s="17" t="n"/>
      <c r="E41" s="17" t="n"/>
      <c r="F41" s="18" t="n"/>
      <c r="G41" s="17" t="n"/>
      <c r="H41" s="14" t="n"/>
      <c r="I41" s="17" t="n"/>
      <c r="J41" s="43">
        <f>IF(OR(B41="",C41="",H41="Cancelado"),"",IFERROR(B41+C41-'Parâmetros'!$B$2/24,""))</f>
        <v/>
      </c>
    </row>
    <row r="42">
      <c r="A42" s="14" t="n"/>
      <c r="B42" s="42" t="n"/>
      <c r="C42" s="16" t="n"/>
      <c r="D42" s="17" t="n"/>
      <c r="E42" s="17" t="n"/>
      <c r="F42" s="18" t="n"/>
      <c r="G42" s="17" t="n"/>
      <c r="H42" s="14" t="n"/>
      <c r="I42" s="17" t="n"/>
      <c r="J42" s="44">
        <f>IF(OR(B42="",C42="",H42="Cancelado"),"",IFERROR(B42+C42-'Parâmetros'!$B$2/24,""))</f>
        <v/>
      </c>
    </row>
    <row r="43">
      <c r="A43" s="14" t="n"/>
      <c r="B43" s="42" t="n"/>
      <c r="C43" s="16" t="n"/>
      <c r="D43" s="17" t="n"/>
      <c r="E43" s="17" t="n"/>
      <c r="F43" s="18" t="n"/>
      <c r="G43" s="17" t="n"/>
      <c r="H43" s="14" t="n"/>
      <c r="I43" s="17" t="n"/>
      <c r="J43" s="43">
        <f>IF(OR(B43="",C43="",H43="Cancelado"),"",IFERROR(B43+C43-'Parâmetros'!$B$2/24,""))</f>
        <v/>
      </c>
    </row>
    <row r="44">
      <c r="A44" s="14" t="n"/>
      <c r="B44" s="42" t="n"/>
      <c r="C44" s="16" t="n"/>
      <c r="D44" s="17" t="n"/>
      <c r="E44" s="17" t="n"/>
      <c r="F44" s="18" t="n"/>
      <c r="G44" s="17" t="n"/>
      <c r="H44" s="14" t="n"/>
      <c r="I44" s="17" t="n"/>
      <c r="J44" s="44">
        <f>IF(OR(B44="",C44="",H44="Cancelado"),"",IFERROR(B44+C44-'Parâmetros'!$B$2/24,""))</f>
        <v/>
      </c>
    </row>
    <row r="45">
      <c r="A45" s="14" t="n"/>
      <c r="B45" s="42" t="n"/>
      <c r="C45" s="16" t="n"/>
      <c r="D45" s="17" t="n"/>
      <c r="E45" s="17" t="n"/>
      <c r="F45" s="18" t="n"/>
      <c r="G45" s="17" t="n"/>
      <c r="H45" s="14" t="n"/>
      <c r="I45" s="17" t="n"/>
      <c r="J45" s="43">
        <f>IF(OR(B45="",C45="",H45="Cancelado"),"",IFERROR(B45+C45-'Parâmetros'!$B$2/24,""))</f>
        <v/>
      </c>
    </row>
    <row r="46">
      <c r="A46" s="14" t="n"/>
      <c r="B46" s="42" t="n"/>
      <c r="C46" s="16" t="n"/>
      <c r="D46" s="17" t="n"/>
      <c r="E46" s="17" t="n"/>
      <c r="F46" s="18" t="n"/>
      <c r="G46" s="17" t="n"/>
      <c r="H46" s="14" t="n"/>
      <c r="I46" s="17" t="n"/>
      <c r="J46" s="44">
        <f>IF(OR(B46="",C46="",H46="Cancelado"),"",IFERROR(B46+C46-'Parâmetros'!$B$2/24,""))</f>
        <v/>
      </c>
    </row>
    <row r="47">
      <c r="A47" s="14" t="n"/>
      <c r="B47" s="42" t="n"/>
      <c r="C47" s="16" t="n"/>
      <c r="D47" s="17" t="n"/>
      <c r="E47" s="17" t="n"/>
      <c r="F47" s="18" t="n"/>
      <c r="G47" s="17" t="n"/>
      <c r="H47" s="14" t="n"/>
      <c r="I47" s="17" t="n"/>
      <c r="J47" s="43">
        <f>IF(OR(B47="",C47="",H47="Cancelado"),"",IFERROR(B47+C47-'Parâmetros'!$B$2/24,""))</f>
        <v/>
      </c>
    </row>
    <row r="48">
      <c r="A48" s="14" t="n"/>
      <c r="B48" s="42" t="n"/>
      <c r="C48" s="16" t="n"/>
      <c r="D48" s="17" t="n"/>
      <c r="E48" s="17" t="n"/>
      <c r="F48" s="18" t="n"/>
      <c r="G48" s="17" t="n"/>
      <c r="H48" s="14" t="n"/>
      <c r="I48" s="17" t="n"/>
      <c r="J48" s="44">
        <f>IF(OR(B48="",C48="",H48="Cancelado"),"",IFERROR(B48+C48-'Parâmetros'!$B$2/24,""))</f>
        <v/>
      </c>
    </row>
    <row r="49">
      <c r="A49" s="14" t="n"/>
      <c r="B49" s="42" t="n"/>
      <c r="C49" s="16" t="n"/>
      <c r="D49" s="17" t="n"/>
      <c r="E49" s="17" t="n"/>
      <c r="F49" s="18" t="n"/>
      <c r="G49" s="17" t="n"/>
      <c r="H49" s="14" t="n"/>
      <c r="I49" s="17" t="n"/>
      <c r="J49" s="43">
        <f>IF(OR(B49="",C49="",H49="Cancelado"),"",IFERROR(B49+C49-'Parâmetros'!$B$2/24,""))</f>
        <v/>
      </c>
    </row>
    <row r="50">
      <c r="A50" s="14" t="n"/>
      <c r="B50" s="42" t="n"/>
      <c r="C50" s="16" t="n"/>
      <c r="D50" s="17" t="n"/>
      <c r="E50" s="17" t="n"/>
      <c r="F50" s="18" t="n"/>
      <c r="G50" s="17" t="n"/>
      <c r="H50" s="14" t="n"/>
      <c r="I50" s="17" t="n"/>
      <c r="J50" s="44">
        <f>IF(OR(B50="",C50="",H50="Cancelado"),"",IFERROR(B50+C50-'Parâmetros'!$B$2/24,""))</f>
        <v/>
      </c>
    </row>
    <row r="51">
      <c r="A51" s="14" t="n"/>
      <c r="B51" s="42" t="n"/>
      <c r="C51" s="16" t="n"/>
      <c r="D51" s="17" t="n"/>
      <c r="E51" s="17" t="n"/>
      <c r="F51" s="18" t="n"/>
      <c r="G51" s="17" t="n"/>
      <c r="H51" s="14" t="n"/>
      <c r="I51" s="17" t="n"/>
      <c r="J51" s="43">
        <f>IF(OR(B51="",C51="",H51="Cancelado"),"",IFERROR(B51+C51-'Parâmetros'!$B$2/24,""))</f>
        <v/>
      </c>
    </row>
    <row r="52">
      <c r="A52" s="14" t="n"/>
      <c r="B52" s="42" t="n"/>
      <c r="C52" s="16" t="n"/>
      <c r="D52" s="17" t="n"/>
      <c r="E52" s="17" t="n"/>
      <c r="F52" s="18" t="n"/>
      <c r="G52" s="17" t="n"/>
      <c r="H52" s="14" t="n"/>
      <c r="I52" s="17" t="n"/>
      <c r="J52" s="44">
        <f>IF(OR(B52="",C52="",H52="Cancelado"),"",IFERROR(B52+C52-'Parâmetros'!$B$2/24,""))</f>
        <v/>
      </c>
    </row>
    <row r="53">
      <c r="A53" s="14" t="n"/>
      <c r="B53" s="42" t="n"/>
      <c r="C53" s="16" t="n"/>
      <c r="D53" s="17" t="n"/>
      <c r="E53" s="17" t="n"/>
      <c r="F53" s="18" t="n"/>
      <c r="G53" s="17" t="n"/>
      <c r="H53" s="14" t="n"/>
      <c r="I53" s="17" t="n"/>
      <c r="J53" s="43">
        <f>IF(OR(B53="",C53="",H53="Cancelado"),"",IFERROR(B53+C53-'Parâmetros'!$B$2/24,""))</f>
        <v/>
      </c>
    </row>
    <row r="54">
      <c r="A54" s="14" t="n"/>
      <c r="B54" s="42" t="n"/>
      <c r="C54" s="16" t="n"/>
      <c r="D54" s="17" t="n"/>
      <c r="E54" s="17" t="n"/>
      <c r="F54" s="18" t="n"/>
      <c r="G54" s="17" t="n"/>
      <c r="H54" s="14" t="n"/>
      <c r="I54" s="17" t="n"/>
      <c r="J54" s="44">
        <f>IF(OR(B54="",C54="",H54="Cancelado"),"",IFERROR(B54+C54-'Parâmetros'!$B$2/24,""))</f>
        <v/>
      </c>
    </row>
    <row r="55">
      <c r="A55" s="14" t="n"/>
      <c r="B55" s="42" t="n"/>
      <c r="C55" s="16" t="n"/>
      <c r="D55" s="17" t="n"/>
      <c r="E55" s="17" t="n"/>
      <c r="F55" s="18" t="n"/>
      <c r="G55" s="17" t="n"/>
      <c r="H55" s="14" t="n"/>
      <c r="I55" s="17" t="n"/>
      <c r="J55" s="43">
        <f>IF(OR(B55="",C55="",H55="Cancelado"),"",IFERROR(B55+C55-'Parâmetros'!$B$2/24,""))</f>
        <v/>
      </c>
    </row>
    <row r="56">
      <c r="A56" s="14" t="n"/>
      <c r="B56" s="42" t="n"/>
      <c r="C56" s="16" t="n"/>
      <c r="D56" s="17" t="n"/>
      <c r="E56" s="17" t="n"/>
      <c r="F56" s="18" t="n"/>
      <c r="G56" s="17" t="n"/>
      <c r="H56" s="14" t="n"/>
      <c r="I56" s="17" t="n"/>
      <c r="J56" s="44">
        <f>IF(OR(B56="",C56="",H56="Cancelado"),"",IFERROR(B56+C56-'Parâmetros'!$B$2/24,""))</f>
        <v/>
      </c>
    </row>
    <row r="57">
      <c r="A57" s="14" t="n"/>
      <c r="B57" s="42" t="n"/>
      <c r="C57" s="16" t="n"/>
      <c r="D57" s="17" t="n"/>
      <c r="E57" s="17" t="n"/>
      <c r="F57" s="18" t="n"/>
      <c r="G57" s="17" t="n"/>
      <c r="H57" s="14" t="n"/>
      <c r="I57" s="17" t="n"/>
      <c r="J57" s="43">
        <f>IF(OR(B57="",C57="",H57="Cancelado"),"",IFERROR(B57+C57-'Parâmetros'!$B$2/24,""))</f>
        <v/>
      </c>
    </row>
    <row r="58">
      <c r="A58" s="14" t="n"/>
      <c r="B58" s="42" t="n"/>
      <c r="C58" s="16" t="n"/>
      <c r="D58" s="17" t="n"/>
      <c r="E58" s="17" t="n"/>
      <c r="F58" s="18" t="n"/>
      <c r="G58" s="17" t="n"/>
      <c r="H58" s="14" t="n"/>
      <c r="I58" s="17" t="n"/>
      <c r="J58" s="44">
        <f>IF(OR(B58="",C58="",H58="Cancelado"),"",IFERROR(B58+C58-'Parâmetros'!$B$2/24,""))</f>
        <v/>
      </c>
    </row>
    <row r="59">
      <c r="A59" s="14" t="n"/>
      <c r="B59" s="42" t="n"/>
      <c r="C59" s="16" t="n"/>
      <c r="D59" s="17" t="n"/>
      <c r="E59" s="17" t="n"/>
      <c r="F59" s="18" t="n"/>
      <c r="G59" s="17" t="n"/>
      <c r="H59" s="14" t="n"/>
      <c r="I59" s="17" t="n"/>
      <c r="J59" s="43">
        <f>IF(OR(B59="",C59="",H59="Cancelado"),"",IFERROR(B59+C59-'Parâmetros'!$B$2/24,""))</f>
        <v/>
      </c>
    </row>
    <row r="60">
      <c r="A60" s="14" t="n"/>
      <c r="B60" s="42" t="n"/>
      <c r="C60" s="16" t="n"/>
      <c r="D60" s="17" t="n"/>
      <c r="E60" s="17" t="n"/>
      <c r="F60" s="18" t="n"/>
      <c r="G60" s="17" t="n"/>
      <c r="H60" s="14" t="n"/>
      <c r="I60" s="17" t="n"/>
      <c r="J60" s="44">
        <f>IF(OR(B60="",C60="",H60="Cancelado"),"",IFERROR(B60+C60-'Parâmetros'!$B$2/24,""))</f>
        <v/>
      </c>
    </row>
    <row r="61">
      <c r="A61" s="14" t="n"/>
      <c r="B61" s="42" t="n"/>
      <c r="C61" s="16" t="n"/>
      <c r="D61" s="17" t="n"/>
      <c r="E61" s="17" t="n"/>
      <c r="F61" s="18" t="n"/>
      <c r="G61" s="17" t="n"/>
      <c r="H61" s="14" t="n"/>
      <c r="I61" s="17" t="n"/>
      <c r="J61" s="43">
        <f>IF(OR(B61="",C61="",H61="Cancelado"),"",IFERROR(B61+C61-'Parâmetros'!$B$2/24,""))</f>
        <v/>
      </c>
    </row>
    <row r="62">
      <c r="A62" s="14" t="n"/>
      <c r="B62" s="42" t="n"/>
      <c r="C62" s="16" t="n"/>
      <c r="D62" s="17" t="n"/>
      <c r="E62" s="17" t="n"/>
      <c r="F62" s="18" t="n"/>
      <c r="G62" s="17" t="n"/>
      <c r="H62" s="14" t="n"/>
      <c r="I62" s="17" t="n"/>
      <c r="J62" s="44">
        <f>IF(OR(B62="",C62="",H62="Cancelado"),"",IFERROR(B62+C62-'Parâmetros'!$B$2/24,""))</f>
        <v/>
      </c>
    </row>
    <row r="63">
      <c r="A63" s="14" t="n"/>
      <c r="B63" s="42" t="n"/>
      <c r="C63" s="16" t="n"/>
      <c r="D63" s="17" t="n"/>
      <c r="E63" s="17" t="n"/>
      <c r="F63" s="18" t="n"/>
      <c r="G63" s="17" t="n"/>
      <c r="H63" s="14" t="n"/>
      <c r="I63" s="17" t="n"/>
      <c r="J63" s="43">
        <f>IF(OR(B63="",C63="",H63="Cancelado"),"",IFERROR(B63+C63-'Parâmetros'!$B$2/24,""))</f>
        <v/>
      </c>
    </row>
    <row r="64">
      <c r="A64" s="14" t="n"/>
      <c r="B64" s="42" t="n"/>
      <c r="C64" s="16" t="n"/>
      <c r="D64" s="17" t="n"/>
      <c r="E64" s="17" t="n"/>
      <c r="F64" s="18" t="n"/>
      <c r="G64" s="17" t="n"/>
      <c r="H64" s="14" t="n"/>
      <c r="I64" s="17" t="n"/>
      <c r="J64" s="44">
        <f>IF(OR(B64="",C64="",H64="Cancelado"),"",IFERROR(B64+C64-'Parâmetros'!$B$2/24,""))</f>
        <v/>
      </c>
    </row>
    <row r="65">
      <c r="A65" s="14" t="n"/>
      <c r="B65" s="42" t="n"/>
      <c r="C65" s="16" t="n"/>
      <c r="D65" s="17" t="n"/>
      <c r="E65" s="17" t="n"/>
      <c r="F65" s="18" t="n"/>
      <c r="G65" s="17" t="n"/>
      <c r="H65" s="14" t="n"/>
      <c r="I65" s="17" t="n"/>
      <c r="J65" s="43">
        <f>IF(OR(B65="",C65="",H65="Cancelado"),"",IFERROR(B65+C65-'Parâmetros'!$B$2/24,""))</f>
        <v/>
      </c>
    </row>
    <row r="66">
      <c r="A66" s="14" t="n"/>
      <c r="B66" s="42" t="n"/>
      <c r="C66" s="16" t="n"/>
      <c r="D66" s="17" t="n"/>
      <c r="E66" s="17" t="n"/>
      <c r="F66" s="18" t="n"/>
      <c r="G66" s="17" t="n"/>
      <c r="H66" s="14" t="n"/>
      <c r="I66" s="17" t="n"/>
      <c r="J66" s="44">
        <f>IF(OR(B66="",C66="",H66="Cancelado"),"",IFERROR(B66+C66-'Parâmetros'!$B$2/24,""))</f>
        <v/>
      </c>
    </row>
    <row r="67">
      <c r="A67" s="14" t="n"/>
      <c r="B67" s="42" t="n"/>
      <c r="C67" s="16" t="n"/>
      <c r="D67" s="17" t="n"/>
      <c r="E67" s="17" t="n"/>
      <c r="F67" s="18" t="n"/>
      <c r="G67" s="17" t="n"/>
      <c r="H67" s="14" t="n"/>
      <c r="I67" s="17" t="n"/>
      <c r="J67" s="43">
        <f>IF(OR(B67="",C67="",H67="Cancelado"),"",IFERROR(B67+C67-'Parâmetros'!$B$2/24,""))</f>
        <v/>
      </c>
    </row>
    <row r="68">
      <c r="A68" s="14" t="n"/>
      <c r="B68" s="42" t="n"/>
      <c r="C68" s="16" t="n"/>
      <c r="D68" s="17" t="n"/>
      <c r="E68" s="17" t="n"/>
      <c r="F68" s="18" t="n"/>
      <c r="G68" s="17" t="n"/>
      <c r="H68" s="14" t="n"/>
      <c r="I68" s="17" t="n"/>
      <c r="J68" s="44">
        <f>IF(OR(B68="",C68="",H68="Cancelado"),"",IFERROR(B68+C68-'Parâmetros'!$B$2/24,""))</f>
        <v/>
      </c>
    </row>
    <row r="69">
      <c r="A69" s="14" t="n"/>
      <c r="B69" s="42" t="n"/>
      <c r="C69" s="16" t="n"/>
      <c r="D69" s="17" t="n"/>
      <c r="E69" s="17" t="n"/>
      <c r="F69" s="18" t="n"/>
      <c r="G69" s="17" t="n"/>
      <c r="H69" s="14" t="n"/>
      <c r="I69" s="17" t="n"/>
      <c r="J69" s="43">
        <f>IF(OR(B69="",C69="",H69="Cancelado"),"",IFERROR(B69+C69-'Parâmetros'!$B$2/24,""))</f>
        <v/>
      </c>
    </row>
    <row r="70">
      <c r="A70" s="14" t="n"/>
      <c r="B70" s="42" t="n"/>
      <c r="C70" s="16" t="n"/>
      <c r="D70" s="17" t="n"/>
      <c r="E70" s="17" t="n"/>
      <c r="F70" s="18" t="n"/>
      <c r="G70" s="17" t="n"/>
      <c r="H70" s="14" t="n"/>
      <c r="I70" s="17" t="n"/>
      <c r="J70" s="44">
        <f>IF(OR(B70="",C70="",H70="Cancelado"),"",IFERROR(B70+C70-'Parâmetros'!$B$2/24,""))</f>
        <v/>
      </c>
    </row>
    <row r="71">
      <c r="A71" s="14" t="n"/>
      <c r="B71" s="42" t="n"/>
      <c r="C71" s="16" t="n"/>
      <c r="D71" s="17" t="n"/>
      <c r="E71" s="17" t="n"/>
      <c r="F71" s="18" t="n"/>
      <c r="G71" s="17" t="n"/>
      <c r="H71" s="14" t="n"/>
      <c r="I71" s="17" t="n"/>
      <c r="J71" s="43">
        <f>IF(OR(B71="",C71="",H71="Cancelado"),"",IFERROR(B71+C71-'Parâmetros'!$B$2/24,""))</f>
        <v/>
      </c>
    </row>
    <row r="72">
      <c r="A72" s="14" t="n"/>
      <c r="B72" s="42" t="n"/>
      <c r="C72" s="16" t="n"/>
      <c r="D72" s="17" t="n"/>
      <c r="E72" s="17" t="n"/>
      <c r="F72" s="18" t="n"/>
      <c r="G72" s="17" t="n"/>
      <c r="H72" s="14" t="n"/>
      <c r="I72" s="17" t="n"/>
      <c r="J72" s="44">
        <f>IF(OR(B72="",C72="",H72="Cancelado"),"",IFERROR(B72+C72-'Parâmetros'!$B$2/24,""))</f>
        <v/>
      </c>
    </row>
    <row r="73">
      <c r="A73" s="14" t="n"/>
      <c r="B73" s="42" t="n"/>
      <c r="C73" s="16" t="n"/>
      <c r="D73" s="17" t="n"/>
      <c r="E73" s="17" t="n"/>
      <c r="F73" s="18" t="n"/>
      <c r="G73" s="17" t="n"/>
      <c r="H73" s="14" t="n"/>
      <c r="I73" s="17" t="n"/>
      <c r="J73" s="43">
        <f>IF(OR(B73="",C73="",H73="Cancelado"),"",IFERROR(B73+C73-'Parâmetros'!$B$2/24,""))</f>
        <v/>
      </c>
    </row>
    <row r="74">
      <c r="A74" s="14" t="n"/>
      <c r="B74" s="42" t="n"/>
      <c r="C74" s="16" t="n"/>
      <c r="D74" s="17" t="n"/>
      <c r="E74" s="17" t="n"/>
      <c r="F74" s="18" t="n"/>
      <c r="G74" s="17" t="n"/>
      <c r="H74" s="14" t="n"/>
      <c r="I74" s="17" t="n"/>
      <c r="J74" s="44">
        <f>IF(OR(B74="",C74="",H74="Cancelado"),"",IFERROR(B74+C74-'Parâmetros'!$B$2/24,""))</f>
        <v/>
      </c>
    </row>
    <row r="75">
      <c r="A75" s="14" t="n"/>
      <c r="B75" s="42" t="n"/>
      <c r="C75" s="16" t="n"/>
      <c r="D75" s="17" t="n"/>
      <c r="E75" s="17" t="n"/>
      <c r="F75" s="18" t="n"/>
      <c r="G75" s="17" t="n"/>
      <c r="H75" s="14" t="n"/>
      <c r="I75" s="17" t="n"/>
      <c r="J75" s="43">
        <f>IF(OR(B75="",C75="",H75="Cancelado"),"",IFERROR(B75+C75-'Parâmetros'!$B$2/24,""))</f>
        <v/>
      </c>
    </row>
    <row r="76">
      <c r="A76" s="14" t="n"/>
      <c r="B76" s="42" t="n"/>
      <c r="C76" s="16" t="n"/>
      <c r="D76" s="17" t="n"/>
      <c r="E76" s="17" t="n"/>
      <c r="F76" s="18" t="n"/>
      <c r="G76" s="17" t="n"/>
      <c r="H76" s="14" t="n"/>
      <c r="I76" s="17" t="n"/>
      <c r="J76" s="44">
        <f>IF(OR(B76="",C76="",H76="Cancelado"),"",IFERROR(B76+C76-'Parâmetros'!$B$2/24,""))</f>
        <v/>
      </c>
    </row>
    <row r="77">
      <c r="A77" s="14" t="n"/>
      <c r="B77" s="42" t="n"/>
      <c r="C77" s="16" t="n"/>
      <c r="D77" s="17" t="n"/>
      <c r="E77" s="17" t="n"/>
      <c r="F77" s="18" t="n"/>
      <c r="G77" s="17" t="n"/>
      <c r="H77" s="14" t="n"/>
      <c r="I77" s="17" t="n"/>
      <c r="J77" s="43">
        <f>IF(OR(B77="",C77="",H77="Cancelado"),"",IFERROR(B77+C77-'Parâmetros'!$B$2/24,""))</f>
        <v/>
      </c>
    </row>
    <row r="78">
      <c r="A78" s="14" t="n"/>
      <c r="B78" s="42" t="n"/>
      <c r="C78" s="16" t="n"/>
      <c r="D78" s="17" t="n"/>
      <c r="E78" s="17" t="n"/>
      <c r="F78" s="18" t="n"/>
      <c r="G78" s="17" t="n"/>
      <c r="H78" s="14" t="n"/>
      <c r="I78" s="17" t="n"/>
      <c r="J78" s="44">
        <f>IF(OR(B78="",C78="",H78="Cancelado"),"",IFERROR(B78+C78-'Parâmetros'!$B$2/24,""))</f>
        <v/>
      </c>
    </row>
    <row r="79">
      <c r="A79" s="14" t="n"/>
      <c r="B79" s="42" t="n"/>
      <c r="C79" s="16" t="n"/>
      <c r="D79" s="17" t="n"/>
      <c r="E79" s="17" t="n"/>
      <c r="F79" s="18" t="n"/>
      <c r="G79" s="17" t="n"/>
      <c r="H79" s="14" t="n"/>
      <c r="I79" s="17" t="n"/>
      <c r="J79" s="43">
        <f>IF(OR(B79="",C79="",H79="Cancelado"),"",IFERROR(B79+C79-'Parâmetros'!$B$2/24,""))</f>
        <v/>
      </c>
    </row>
    <row r="80">
      <c r="A80" s="14" t="n"/>
      <c r="B80" s="42" t="n"/>
      <c r="C80" s="16" t="n"/>
      <c r="D80" s="17" t="n"/>
      <c r="E80" s="17" t="n"/>
      <c r="F80" s="18" t="n"/>
      <c r="G80" s="17" t="n"/>
      <c r="H80" s="14" t="n"/>
      <c r="I80" s="17" t="n"/>
      <c r="J80" s="44">
        <f>IF(OR(B80="",C80="",H80="Cancelado"),"",IFERROR(B80+C80-'Parâmetros'!$B$2/24,""))</f>
        <v/>
      </c>
    </row>
    <row r="81">
      <c r="A81" s="14" t="n"/>
      <c r="B81" s="42" t="n"/>
      <c r="C81" s="16" t="n"/>
      <c r="D81" s="17" t="n"/>
      <c r="E81" s="17" t="n"/>
      <c r="F81" s="18" t="n"/>
      <c r="G81" s="17" t="n"/>
      <c r="H81" s="14" t="n"/>
      <c r="I81" s="17" t="n"/>
      <c r="J81" s="43">
        <f>IF(OR(B81="",C81="",H81="Cancelado"),"",IFERROR(B81+C81-'Parâmetros'!$B$2/24,""))</f>
        <v/>
      </c>
    </row>
    <row r="82">
      <c r="A82" s="14" t="n"/>
      <c r="B82" s="42" t="n"/>
      <c r="C82" s="16" t="n"/>
      <c r="D82" s="17" t="n"/>
      <c r="E82" s="17" t="n"/>
      <c r="F82" s="18" t="n"/>
      <c r="G82" s="17" t="n"/>
      <c r="H82" s="14" t="n"/>
      <c r="I82" s="17" t="n"/>
      <c r="J82" s="44">
        <f>IF(OR(B82="",C82="",H82="Cancelado"),"",IFERROR(B82+C82-'Parâmetros'!$B$2/24,""))</f>
        <v/>
      </c>
    </row>
    <row r="83">
      <c r="A83" s="14" t="n"/>
      <c r="B83" s="42" t="n"/>
      <c r="C83" s="16" t="n"/>
      <c r="D83" s="17" t="n"/>
      <c r="E83" s="17" t="n"/>
      <c r="F83" s="18" t="n"/>
      <c r="G83" s="17" t="n"/>
      <c r="H83" s="14" t="n"/>
      <c r="I83" s="17" t="n"/>
      <c r="J83" s="43">
        <f>IF(OR(B83="",C83="",H83="Cancelado"),"",IFERROR(B83+C83-'Parâmetros'!$B$2/24,""))</f>
        <v/>
      </c>
    </row>
    <row r="84">
      <c r="A84" s="14" t="n"/>
      <c r="B84" s="42" t="n"/>
      <c r="C84" s="16" t="n"/>
      <c r="D84" s="17" t="n"/>
      <c r="E84" s="17" t="n"/>
      <c r="F84" s="18" t="n"/>
      <c r="G84" s="17" t="n"/>
      <c r="H84" s="14" t="n"/>
      <c r="I84" s="17" t="n"/>
      <c r="J84" s="44">
        <f>IF(OR(B84="",C84="",H84="Cancelado"),"",IFERROR(B84+C84-'Parâmetros'!$B$2/24,""))</f>
        <v/>
      </c>
    </row>
    <row r="85">
      <c r="A85" s="14" t="n"/>
      <c r="B85" s="42" t="n"/>
      <c r="C85" s="16" t="n"/>
      <c r="D85" s="17" t="n"/>
      <c r="E85" s="17" t="n"/>
      <c r="F85" s="18" t="n"/>
      <c r="G85" s="17" t="n"/>
      <c r="H85" s="14" t="n"/>
      <c r="I85" s="17" t="n"/>
      <c r="J85" s="43">
        <f>IF(OR(B85="",C85="",H85="Cancelado"),"",IFERROR(B85+C85-'Parâmetros'!$B$2/24,""))</f>
        <v/>
      </c>
    </row>
    <row r="86">
      <c r="A86" s="14" t="n"/>
      <c r="B86" s="42" t="n"/>
      <c r="C86" s="16" t="n"/>
      <c r="D86" s="17" t="n"/>
      <c r="E86" s="17" t="n"/>
      <c r="F86" s="18" t="n"/>
      <c r="G86" s="17" t="n"/>
      <c r="H86" s="14" t="n"/>
      <c r="I86" s="17" t="n"/>
      <c r="J86" s="44">
        <f>IF(OR(B86="",C86="",H86="Cancelado"),"",IFERROR(B86+C86-'Parâmetros'!$B$2/24,""))</f>
        <v/>
      </c>
    </row>
    <row r="87">
      <c r="A87" s="14" t="n"/>
      <c r="B87" s="42" t="n"/>
      <c r="C87" s="16" t="n"/>
      <c r="D87" s="17" t="n"/>
      <c r="E87" s="17" t="n"/>
      <c r="F87" s="18" t="n"/>
      <c r="G87" s="17" t="n"/>
      <c r="H87" s="14" t="n"/>
      <c r="I87" s="17" t="n"/>
      <c r="J87" s="43">
        <f>IF(OR(B87="",C87="",H87="Cancelado"),"",IFERROR(B87+C87-'Parâmetros'!$B$2/24,""))</f>
        <v/>
      </c>
    </row>
    <row r="88">
      <c r="A88" s="14" t="n"/>
      <c r="B88" s="42" t="n"/>
      <c r="C88" s="16" t="n"/>
      <c r="D88" s="17" t="n"/>
      <c r="E88" s="17" t="n"/>
      <c r="F88" s="18" t="n"/>
      <c r="G88" s="17" t="n"/>
      <c r="H88" s="14" t="n"/>
      <c r="I88" s="17" t="n"/>
      <c r="J88" s="44">
        <f>IF(OR(B88="",C88="",H88="Cancelado"),"",IFERROR(B88+C88-'Parâmetros'!$B$2/24,""))</f>
        <v/>
      </c>
    </row>
    <row r="89">
      <c r="A89" s="14" t="n"/>
      <c r="B89" s="42" t="n"/>
      <c r="C89" s="16" t="n"/>
      <c r="D89" s="17" t="n"/>
      <c r="E89" s="17" t="n"/>
      <c r="F89" s="18" t="n"/>
      <c r="G89" s="17" t="n"/>
      <c r="H89" s="14" t="n"/>
      <c r="I89" s="17" t="n"/>
      <c r="J89" s="43">
        <f>IF(OR(B89="",C89="",H89="Cancelado"),"",IFERROR(B89+C89-'Parâmetros'!$B$2/24,""))</f>
        <v/>
      </c>
    </row>
    <row r="90">
      <c r="A90" s="14" t="n"/>
      <c r="B90" s="42" t="n"/>
      <c r="C90" s="16" t="n"/>
      <c r="D90" s="17" t="n"/>
      <c r="E90" s="17" t="n"/>
      <c r="F90" s="18" t="n"/>
      <c r="G90" s="17" t="n"/>
      <c r="H90" s="14" t="n"/>
      <c r="I90" s="17" t="n"/>
      <c r="J90" s="44">
        <f>IF(OR(B90="",C90="",H90="Cancelado"),"",IFERROR(B90+C90-'Parâmetros'!$B$2/24,""))</f>
        <v/>
      </c>
    </row>
    <row r="91">
      <c r="A91" s="14" t="n"/>
      <c r="B91" s="42" t="n"/>
      <c r="C91" s="16" t="n"/>
      <c r="D91" s="17" t="n"/>
      <c r="E91" s="17" t="n"/>
      <c r="F91" s="18" t="n"/>
      <c r="G91" s="17" t="n"/>
      <c r="H91" s="14" t="n"/>
      <c r="I91" s="17" t="n"/>
      <c r="J91" s="43">
        <f>IF(OR(B91="",C91="",H91="Cancelado"),"",IFERROR(B91+C91-'Parâmetros'!$B$2/24,""))</f>
        <v/>
      </c>
    </row>
    <row r="92">
      <c r="A92" s="14" t="n"/>
      <c r="B92" s="42" t="n"/>
      <c r="C92" s="16" t="n"/>
      <c r="D92" s="17" t="n"/>
      <c r="E92" s="17" t="n"/>
      <c r="F92" s="18" t="n"/>
      <c r="G92" s="17" t="n"/>
      <c r="H92" s="14" t="n"/>
      <c r="I92" s="17" t="n"/>
      <c r="J92" s="44">
        <f>IF(OR(B92="",C92="",H92="Cancelado"),"",IFERROR(B92+C92-'Parâmetros'!$B$2/24,""))</f>
        <v/>
      </c>
    </row>
    <row r="93">
      <c r="A93" s="14" t="n"/>
      <c r="B93" s="42" t="n"/>
      <c r="C93" s="16" t="n"/>
      <c r="D93" s="17" t="n"/>
      <c r="E93" s="17" t="n"/>
      <c r="F93" s="18" t="n"/>
      <c r="G93" s="17" t="n"/>
      <c r="H93" s="14" t="n"/>
      <c r="I93" s="17" t="n"/>
      <c r="J93" s="43">
        <f>IF(OR(B93="",C93="",H93="Cancelado"),"",IFERROR(B93+C93-'Parâmetros'!$B$2/24,""))</f>
        <v/>
      </c>
    </row>
    <row r="94">
      <c r="A94" s="14" t="n"/>
      <c r="B94" s="42" t="n"/>
      <c r="C94" s="16" t="n"/>
      <c r="D94" s="17" t="n"/>
      <c r="E94" s="17" t="n"/>
      <c r="F94" s="18" t="n"/>
      <c r="G94" s="17" t="n"/>
      <c r="H94" s="14" t="n"/>
      <c r="I94" s="17" t="n"/>
      <c r="J94" s="44">
        <f>IF(OR(B94="",C94="",H94="Cancelado"),"",IFERROR(B94+C94-'Parâmetros'!$B$2/24,""))</f>
        <v/>
      </c>
    </row>
    <row r="95">
      <c r="A95" s="14" t="n"/>
      <c r="B95" s="42" t="n"/>
      <c r="C95" s="16" t="n"/>
      <c r="D95" s="17" t="n"/>
      <c r="E95" s="17" t="n"/>
      <c r="F95" s="18" t="n"/>
      <c r="G95" s="17" t="n"/>
      <c r="H95" s="14" t="n"/>
      <c r="I95" s="17" t="n"/>
      <c r="J95" s="43">
        <f>IF(OR(B95="",C95="",H95="Cancelado"),"",IFERROR(B95+C95-'Parâmetros'!$B$2/24,""))</f>
        <v/>
      </c>
    </row>
    <row r="96">
      <c r="A96" s="14" t="n"/>
      <c r="B96" s="42" t="n"/>
      <c r="C96" s="16" t="n"/>
      <c r="D96" s="17" t="n"/>
      <c r="E96" s="17" t="n"/>
      <c r="F96" s="18" t="n"/>
      <c r="G96" s="17" t="n"/>
      <c r="H96" s="14" t="n"/>
      <c r="I96" s="17" t="n"/>
      <c r="J96" s="44">
        <f>IF(OR(B96="",C96="",H96="Cancelado"),"",IFERROR(B96+C96-'Parâmetros'!$B$2/24,""))</f>
        <v/>
      </c>
    </row>
    <row r="97">
      <c r="A97" s="14" t="n"/>
      <c r="B97" s="42" t="n"/>
      <c r="C97" s="16" t="n"/>
      <c r="D97" s="17" t="n"/>
      <c r="E97" s="17" t="n"/>
      <c r="F97" s="18" t="n"/>
      <c r="G97" s="17" t="n"/>
      <c r="H97" s="14" t="n"/>
      <c r="I97" s="17" t="n"/>
      <c r="J97" s="43">
        <f>IF(OR(B97="",C97="",H97="Cancelado"),"",IFERROR(B97+C97-'Parâmetros'!$B$2/24,""))</f>
        <v/>
      </c>
    </row>
    <row r="98">
      <c r="A98" s="14" t="n"/>
      <c r="B98" s="42" t="n"/>
      <c r="C98" s="16" t="n"/>
      <c r="D98" s="17" t="n"/>
      <c r="E98" s="17" t="n"/>
      <c r="F98" s="18" t="n"/>
      <c r="G98" s="17" t="n"/>
      <c r="H98" s="14" t="n"/>
      <c r="I98" s="17" t="n"/>
      <c r="J98" s="44">
        <f>IF(OR(B98="",C98="",H98="Cancelado"),"",IFERROR(B98+C98-'Parâmetros'!$B$2/24,""))</f>
        <v/>
      </c>
    </row>
    <row r="99">
      <c r="A99" s="14" t="n"/>
      <c r="B99" s="42" t="n"/>
      <c r="C99" s="16" t="n"/>
      <c r="D99" s="17" t="n"/>
      <c r="E99" s="17" t="n"/>
      <c r="F99" s="18" t="n"/>
      <c r="G99" s="17" t="n"/>
      <c r="H99" s="14" t="n"/>
      <c r="I99" s="17" t="n"/>
      <c r="J99" s="43">
        <f>IF(OR(B99="",C99="",H99="Cancelado"),"",IFERROR(B99+C99-'Parâmetros'!$B$2/24,""))</f>
        <v/>
      </c>
    </row>
    <row r="100">
      <c r="A100" s="14" t="n"/>
      <c r="B100" s="42" t="n"/>
      <c r="C100" s="16" t="n"/>
      <c r="D100" s="17" t="n"/>
      <c r="E100" s="17" t="n"/>
      <c r="F100" s="18" t="n"/>
      <c r="G100" s="17" t="n"/>
      <c r="H100" s="14" t="n"/>
      <c r="I100" s="17" t="n"/>
      <c r="J100" s="44">
        <f>IF(OR(B100="",C100="",H100="Cancelado"),"",IFERROR(B100+C100-'Parâmetros'!$B$2/24,""))</f>
        <v/>
      </c>
    </row>
    <row r="101">
      <c r="A101" s="14" t="n"/>
      <c r="B101" s="42" t="n"/>
      <c r="C101" s="16" t="n"/>
      <c r="D101" s="17" t="n"/>
      <c r="E101" s="17" t="n"/>
      <c r="F101" s="18" t="n"/>
      <c r="G101" s="17" t="n"/>
      <c r="H101" s="14" t="n"/>
      <c r="I101" s="17" t="n"/>
      <c r="J101" s="43">
        <f>IF(OR(B101="",C101="",H101="Cancelado"),"",IFERROR(B101+C101-'Parâmetros'!$B$2/24,""))</f>
        <v/>
      </c>
    </row>
    <row r="102">
      <c r="A102" s="14" t="n"/>
      <c r="B102" s="42" t="n"/>
      <c r="C102" s="16" t="n"/>
      <c r="D102" s="17" t="n"/>
      <c r="E102" s="17" t="n"/>
      <c r="F102" s="18" t="n"/>
      <c r="G102" s="17" t="n"/>
      <c r="H102" s="14" t="n"/>
      <c r="I102" s="17" t="n"/>
      <c r="J102" s="44">
        <f>IF(OR(B102="",C102="",H102="Cancelado"),"",IFERROR(B102+C102-'Parâmetros'!$B$2/24,""))</f>
        <v/>
      </c>
    </row>
    <row r="103">
      <c r="A103" s="14" t="n"/>
      <c r="B103" s="42" t="n"/>
      <c r="C103" s="16" t="n"/>
      <c r="D103" s="17" t="n"/>
      <c r="E103" s="17" t="n"/>
      <c r="F103" s="18" t="n"/>
      <c r="G103" s="17" t="n"/>
      <c r="H103" s="14" t="n"/>
      <c r="I103" s="17" t="n"/>
      <c r="J103" s="43">
        <f>IF(OR(B103="",C103="",H103="Cancelado"),"",IFERROR(B103+C103-'Parâmetros'!$B$2/24,""))</f>
        <v/>
      </c>
    </row>
    <row r="104">
      <c r="A104" s="14" t="n"/>
      <c r="B104" s="42" t="n"/>
      <c r="C104" s="16" t="n"/>
      <c r="D104" s="17" t="n"/>
      <c r="E104" s="17" t="n"/>
      <c r="F104" s="18" t="n"/>
      <c r="G104" s="17" t="n"/>
      <c r="H104" s="14" t="n"/>
      <c r="I104" s="17" t="n"/>
      <c r="J104" s="44">
        <f>IF(OR(B104="",C104="",H104="Cancelado"),"",IFERROR(B104+C104-'Parâmetros'!$B$2/24,""))</f>
        <v/>
      </c>
    </row>
  </sheetData>
  <autoFilter ref="A4:J104"/>
  <mergeCells count="1">
    <mergeCell ref="A1:J1"/>
  </mergeCells>
  <conditionalFormatting sqref="J5:J104">
    <cfRule type="expression" priority="1" dxfId="0">
      <formula>AND($J5&lt;&gt;"",$J5&lt;=NOW()+1,$H5&lt;&gt;"Concluído",$H5&lt;&gt;"Cancelado")</formula>
    </cfRule>
  </conditionalFormatting>
  <dataValidations count="4">
    <dataValidation sqref="B5:B104" showDropDown="0" showInputMessage="1" showErrorMessage="1" allowBlank="0" errorTitle="Data fora do período" error="Informe uma data entre os limites definidos na aba Parâmetros." promptTitle="Data do atendimento" prompt="Use DD/MM/AAAA e confira o período operacional." type="date" operator="between">
      <formula1>INDIRECT("'Parâmetros'!$B$5")</formula1>
      <formula2>INDIRECT("'Parâmetros'!$B$6")</formula2>
    </dataValidation>
    <dataValidation sqref="C5:C104" showDropDown="0" showInputMessage="1" showErrorMessage="1" allowBlank="0" errorTitle="Horário inválido" error="Informe um horário válido entre 00:00 e 23:59." promptTitle="Hora do atendimento" prompt="Use o formato HH:MM." type="decimal" operator="between">
      <formula1>0</formula1>
      <formula2>0.99999</formula2>
    </dataValidation>
    <dataValidation sqref="F5:F104" showDropDown="0" showInputMessage="1" showErrorMessage="1" allowBlank="0" errorTitle="Quantidade inválida" error="Informe uma quantidade inteira dentro do limite definido em Parâmetros." promptTitle="Kits previstos" prompt="Informe quantos kits devem ser preparados." type="whole" operator="between">
      <formula1>1</formula1>
      <formula2>INDIRECT("'Parâmetros'!$B$7")</formula2>
    </dataValidation>
    <dataValidation sqref="H5:H104" showDropDown="0" showInputMessage="1" showErrorMessage="1" allowBlank="0" errorTitle="Status inválido" error="Escolha um status disponível na lista." promptTitle="Status do atendimento" prompt="Selecione o estado atual do atendimento." type="list">
      <formula1>INDIRECT("'Parâmetros'!$G$3:$G$6")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94762"/>
    <outlinePr summaryBelow="1" summaryRight="1"/>
    <pageSetUpPr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0" customWidth="1" min="4" max="4"/>
    <col width="23" customWidth="1" min="5" max="5"/>
    <col width="20" customWidth="1" min="6" max="6"/>
    <col width="25" customWidth="1" min="7" max="7"/>
    <col width="12" customWidth="1" min="8" max="8"/>
    <col width="15" customWidth="1" min="9" max="9"/>
    <col width="13" customWidth="1" min="10" max="10"/>
    <col width="18" customWidth="1" min="11" max="11"/>
    <col width="17" customWidth="1" min="12" max="12"/>
    <col width="18" customWidth="1" min="13" max="13"/>
    <col width="17" customWidth="1" min="14" max="14"/>
    <col width="19" customWidth="1" min="15" max="15"/>
    <col width="17" customWidth="1" min="16" max="16"/>
    <col width="21" customWidth="1" min="17" max="17"/>
    <col width="20" customWidth="1" min="18" max="18"/>
    <col width="18" customWidth="1" min="19" max="19"/>
    <col width="31" customWidth="1" min="20" max="20"/>
    <col width="23" customWidth="1" min="21" max="21"/>
  </cols>
  <sheetData>
    <row r="1" ht="28" customHeight="1">
      <c r="A1" s="1" t="inlineStr">
        <is>
          <t>Cronograma de reposição por atendimento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8" t="n"/>
    </row>
    <row r="2">
      <c r="A2" s="13" t="inlineStr">
        <is>
          <t>Informe agenda, material, estoque e status nas células em rosa. Prazos e necessidades são calculados para conferência.</t>
        </is>
      </c>
    </row>
    <row r="3"/>
    <row r="4" ht="36" customHeight="1">
      <c r="A4" s="2" t="inlineStr">
        <is>
          <t>ID da reposição</t>
        </is>
      </c>
      <c r="B4" s="2" t="inlineStr">
        <is>
          <t>ID da agenda</t>
        </is>
      </c>
      <c r="C4" s="2" t="inlineStr">
        <is>
          <t>Data do atendimento</t>
        </is>
      </c>
      <c r="D4" s="2" t="inlineStr">
        <is>
          <t>Hora</t>
        </is>
      </c>
      <c r="E4" s="2" t="inlineStr">
        <is>
          <t>Serviço</t>
        </is>
      </c>
      <c r="F4" s="2" t="inlineStr">
        <is>
          <t>Cor ou acabamento</t>
        </is>
      </c>
      <c r="G4" s="2" t="inlineStr">
        <is>
          <t>Material</t>
        </is>
      </c>
      <c r="H4" s="2" t="inlineStr">
        <is>
          <t>Unidade</t>
        </is>
      </c>
      <c r="I4" s="2" t="inlineStr">
        <is>
          <t>Consumo por kit</t>
        </is>
      </c>
      <c r="J4" s="2" t="inlineStr">
        <is>
          <t>Kits previstos</t>
        </is>
      </c>
      <c r="K4" s="2" t="inlineStr">
        <is>
          <t>Quantidade necessária</t>
        </is>
      </c>
      <c r="L4" s="2" t="inlineStr">
        <is>
          <t>Estoque disponível</t>
        </is>
      </c>
      <c r="M4" s="2" t="inlineStr">
        <is>
          <t>Estoque de segurança</t>
        </is>
      </c>
      <c r="N4" s="2" t="inlineStr">
        <is>
          <t>Quantidade a repor</t>
        </is>
      </c>
      <c r="O4" s="2" t="inlineStr">
        <is>
          <t>Valor unitário estimado</t>
        </is>
      </c>
      <c r="P4" s="2" t="inlineStr">
        <is>
          <t>Custo estimado</t>
        </is>
      </c>
      <c r="Q4" s="2" t="inlineStr">
        <is>
          <t>Preparar até</t>
        </is>
      </c>
      <c r="R4" s="2" t="inlineStr">
        <is>
          <t>Responsável</t>
        </is>
      </c>
      <c r="S4" s="2" t="inlineStr">
        <is>
          <t>Status do preparo</t>
        </is>
      </c>
      <c r="T4" s="2" t="inlineStr">
        <is>
          <t>Observação</t>
        </is>
      </c>
      <c r="U4" s="2" t="inlineStr">
        <is>
          <t>Prazo pendente no horizonte</t>
        </is>
      </c>
    </row>
    <row r="5">
      <c r="A5" s="14" t="inlineStr">
        <is>
          <t>REP-001</t>
        </is>
      </c>
      <c r="B5" s="14" t="inlineStr">
        <is>
          <t>AG-001</t>
        </is>
      </c>
      <c r="C5" s="45">
        <f>IF($B5="","",IFERROR(VLOOKUP($B5,'Agenda'!$A$5:$J$104,2,FALSE),""))</f>
        <v/>
      </c>
      <c r="D5" s="22">
        <f>IF($B5="","",IFERROR(VLOOKUP($B5,'Agenda'!$A$5:$J$104,3,FALSE),""))</f>
        <v/>
      </c>
      <c r="E5" s="11">
        <f>IF($B5="","",IFERROR(VLOOKUP($B5,'Agenda'!$A$5:$J$104,4,FALSE),""))</f>
        <v/>
      </c>
      <c r="F5" s="11">
        <f>IF($B5="","",IFERROR(VLOOKUP($B5,'Agenda'!$A$5:$J$104,5,FALSE),""))</f>
        <v/>
      </c>
      <c r="G5" s="17" t="inlineStr">
        <is>
          <t>Algodão em discos</t>
        </is>
      </c>
      <c r="H5" s="23">
        <f>IF($G5="","",IFERROR(VLOOKUP($G5,'Parâmetros'!$A$11:$E$110,2,FALSE),""))</f>
        <v/>
      </c>
      <c r="I5" s="24">
        <f>IF($G5="","",IFERROR(VLOOKUP($G5,'Parâmetros'!$A$11:$E$110,3,FALSE),""))</f>
        <v/>
      </c>
      <c r="J5" s="25">
        <f>IF($B5="","",IFERROR(VLOOKUP($B5,'Agenda'!$A$5:$J$104,6,FALSE),""))</f>
        <v/>
      </c>
      <c r="K5" s="24">
        <f>IF(OR($I5="",$J5=""),"",IFERROR($I5*$J5,""))</f>
        <v/>
      </c>
      <c r="L5" s="26" t="n">
        <v>18</v>
      </c>
      <c r="M5" s="24">
        <f>IF($G5="","",IFERROR(VLOOKUP($G5,'Parâmetros'!$A$11:$E$110,5,FALSE),""))</f>
        <v/>
      </c>
      <c r="N5" s="24">
        <f>IF(OR($K5="",$L5="",$M5=""),"",IFERROR(MAX($K5+$M5-$L5,0),""))</f>
        <v/>
      </c>
      <c r="O5" s="46">
        <f>IF($G5="","",IFERROR(VLOOKUP($G5,'Parâmetros'!$A$11:$E$110,4,FALSE),""))</f>
        <v/>
      </c>
      <c r="P5" s="46">
        <f>IF(OR($N5="",$O5=""),"",IFERROR($N5*$O5,""))</f>
        <v/>
      </c>
      <c r="Q5" s="43">
        <f>IF($B5="","",IFERROR(VLOOKUP($B5,'Agenda'!$A$5:$J$104,10,FALSE),""))</f>
        <v/>
      </c>
      <c r="R5" s="23">
        <f>IF($B5="","",IFERROR(VLOOKUP($B5,'Agenda'!$A$5:$J$104,7,FALSE),""))</f>
        <v/>
      </c>
      <c r="S5" s="14" t="inlineStr">
        <is>
          <t>A preparar</t>
        </is>
      </c>
      <c r="T5" s="17" t="inlineStr">
        <is>
          <t>Conferir quantidade do kit</t>
        </is>
      </c>
      <c r="U5" s="43">
        <f>IFERROR(IF(AND($Q5&lt;&gt;"",$Q5&gt;='Parâmetros'!$B$4,$Q5&lt;'Parâmetros'!$B$4+'Parâmetros'!$B$3+1,$S5&lt;&gt;"Pronto",$S5&lt;&gt;"Cancelado"),$Q5,""),"")</f>
        <v/>
      </c>
    </row>
    <row r="6">
      <c r="A6" s="14" t="inlineStr">
        <is>
          <t>REP-002</t>
        </is>
      </c>
      <c r="B6" s="14" t="inlineStr">
        <is>
          <t>AG-001</t>
        </is>
      </c>
      <c r="C6" s="47">
        <f>IF($B6="","",IFERROR(VLOOKUP($B6,'Agenda'!$A$5:$J$104,2,FALSE),""))</f>
        <v/>
      </c>
      <c r="D6" s="29">
        <f>IF($B6="","",IFERROR(VLOOKUP($B6,'Agenda'!$A$5:$J$104,3,FALSE),""))</f>
        <v/>
      </c>
      <c r="E6" s="9">
        <f>IF($B6="","",IFERROR(VLOOKUP($B6,'Agenda'!$A$5:$J$104,4,FALSE),""))</f>
        <v/>
      </c>
      <c r="F6" s="9">
        <f>IF($B6="","",IFERROR(VLOOKUP($B6,'Agenda'!$A$5:$J$104,5,FALSE),""))</f>
        <v/>
      </c>
      <c r="G6" s="17" t="inlineStr">
        <is>
          <t>Base incolor</t>
        </is>
      </c>
      <c r="H6" s="30">
        <f>IF($G6="","",IFERROR(VLOOKUP($G6,'Parâmetros'!$A$11:$E$110,2,FALSE),""))</f>
        <v/>
      </c>
      <c r="I6" s="31">
        <f>IF($G6="","",IFERROR(VLOOKUP($G6,'Parâmetros'!$A$11:$E$110,3,FALSE),""))</f>
        <v/>
      </c>
      <c r="J6" s="32">
        <f>IF($B6="","",IFERROR(VLOOKUP($B6,'Agenda'!$A$5:$J$104,6,FALSE),""))</f>
        <v/>
      </c>
      <c r="K6" s="31">
        <f>IF(OR($I6="",$J6=""),"",IFERROR($I6*$J6,""))</f>
        <v/>
      </c>
      <c r="L6" s="26" t="n">
        <v>5</v>
      </c>
      <c r="M6" s="31">
        <f>IF($G6="","",IFERROR(VLOOKUP($G6,'Parâmetros'!$A$11:$E$110,5,FALSE),""))</f>
        <v/>
      </c>
      <c r="N6" s="31">
        <f>IF(OR($K6="",$L6="",$M6=""),"",IFERROR(MAX($K6+$M6-$L6,0),""))</f>
        <v/>
      </c>
      <c r="O6" s="48">
        <f>IF($G6="","",IFERROR(VLOOKUP($G6,'Parâmetros'!$A$11:$E$110,4,FALSE),""))</f>
        <v/>
      </c>
      <c r="P6" s="48">
        <f>IF(OR($N6="",$O6=""),"",IFERROR($N6*$O6,""))</f>
        <v/>
      </c>
      <c r="Q6" s="44">
        <f>IF($B6="","",IFERROR(VLOOKUP($B6,'Agenda'!$A$5:$J$104,10,FALSE),""))</f>
        <v/>
      </c>
      <c r="R6" s="30">
        <f>IF($B6="","",IFERROR(VLOOKUP($B6,'Agenda'!$A$5:$J$104,7,FALSE),""))</f>
        <v/>
      </c>
      <c r="S6" s="14" t="inlineStr">
        <is>
          <t>Em separação</t>
        </is>
      </c>
      <c r="T6" s="17" t="inlineStr">
        <is>
          <t>Separar junto ao esmalte</t>
        </is>
      </c>
      <c r="U6" s="44">
        <f>IFERROR(IF(AND($Q6&lt;&gt;"",$Q6&gt;='Parâmetros'!$B$4,$Q6&lt;'Parâmetros'!$B$4+'Parâmetros'!$B$3+1,$S6&lt;&gt;"Pronto",$S6&lt;&gt;"Cancelado"),$Q6,""),"")</f>
        <v/>
      </c>
    </row>
    <row r="7">
      <c r="A7" s="14" t="inlineStr">
        <is>
          <t>REP-003</t>
        </is>
      </c>
      <c r="B7" s="14" t="inlineStr">
        <is>
          <t>AG-002</t>
        </is>
      </c>
      <c r="C7" s="45">
        <f>IF($B7="","",IFERROR(VLOOKUP($B7,'Agenda'!$A$5:$J$104,2,FALSE),""))</f>
        <v/>
      </c>
      <c r="D7" s="22">
        <f>IF($B7="","",IFERROR(VLOOKUP($B7,'Agenda'!$A$5:$J$104,3,FALSE),""))</f>
        <v/>
      </c>
      <c r="E7" s="11">
        <f>IF($B7="","",IFERROR(VLOOKUP($B7,'Agenda'!$A$5:$J$104,4,FALSE),""))</f>
        <v/>
      </c>
      <c r="F7" s="11">
        <f>IF($B7="","",IFERROR(VLOOKUP($B7,'Agenda'!$A$5:$J$104,5,FALSE),""))</f>
        <v/>
      </c>
      <c r="G7" s="17" t="inlineStr">
        <is>
          <t>Esmalte cremoso</t>
        </is>
      </c>
      <c r="H7" s="23">
        <f>IF($G7="","",IFERROR(VLOOKUP($G7,'Parâmetros'!$A$11:$E$110,2,FALSE),""))</f>
        <v/>
      </c>
      <c r="I7" s="24">
        <f>IF($G7="","",IFERROR(VLOOKUP($G7,'Parâmetros'!$A$11:$E$110,3,FALSE),""))</f>
        <v/>
      </c>
      <c r="J7" s="25">
        <f>IF($B7="","",IFERROR(VLOOKUP($B7,'Agenda'!$A$5:$J$104,6,FALSE),""))</f>
        <v/>
      </c>
      <c r="K7" s="24">
        <f>IF(OR($I7="",$J7=""),"",IFERROR($I7*$J7,""))</f>
        <v/>
      </c>
      <c r="L7" s="26" t="n">
        <v>7</v>
      </c>
      <c r="M7" s="24">
        <f>IF($G7="","",IFERROR(VLOOKUP($G7,'Parâmetros'!$A$11:$E$110,5,FALSE),""))</f>
        <v/>
      </c>
      <c r="N7" s="24">
        <f>IF(OR($K7="",$L7="",$M7=""),"",IFERROR(MAX($K7+$M7-$L7,0),""))</f>
        <v/>
      </c>
      <c r="O7" s="46">
        <f>IF($G7="","",IFERROR(VLOOKUP($G7,'Parâmetros'!$A$11:$E$110,4,FALSE),""))</f>
        <v/>
      </c>
      <c r="P7" s="46">
        <f>IF(OR($N7="",$O7=""),"",IFERROR($N7*$O7,""))</f>
        <v/>
      </c>
      <c r="Q7" s="43">
        <f>IF($B7="","",IFERROR(VLOOKUP($B7,'Agenda'!$A$5:$J$104,10,FALSE),""))</f>
        <v/>
      </c>
      <c r="R7" s="23">
        <f>IF($B7="","",IFERROR(VLOOKUP($B7,'Agenda'!$A$5:$J$104,7,FALSE),""))</f>
        <v/>
      </c>
      <c r="S7" s="14" t="inlineStr">
        <is>
          <t>Conferir</t>
        </is>
      </c>
      <c r="T7" s="17" t="inlineStr">
        <is>
          <t>Confirmar a cor indicada</t>
        </is>
      </c>
      <c r="U7" s="43">
        <f>IFERROR(IF(AND($Q7&lt;&gt;"",$Q7&gt;='Parâmetros'!$B$4,$Q7&lt;'Parâmetros'!$B$4+'Parâmetros'!$B$3+1,$S7&lt;&gt;"Pronto",$S7&lt;&gt;"Cancelado"),$Q7,""),"")</f>
        <v/>
      </c>
    </row>
    <row r="8">
      <c r="A8" s="14" t="inlineStr">
        <is>
          <t>REP-004</t>
        </is>
      </c>
      <c r="B8" s="14" t="inlineStr">
        <is>
          <t>AG-003</t>
        </is>
      </c>
      <c r="C8" s="47">
        <f>IF($B8="","",IFERROR(VLOOKUP($B8,'Agenda'!$A$5:$J$104,2,FALSE),""))</f>
        <v/>
      </c>
      <c r="D8" s="29">
        <f>IF($B8="","",IFERROR(VLOOKUP($B8,'Agenda'!$A$5:$J$104,3,FALSE),""))</f>
        <v/>
      </c>
      <c r="E8" s="9">
        <f>IF($B8="","",IFERROR(VLOOKUP($B8,'Agenda'!$A$5:$J$104,4,FALSE),""))</f>
        <v/>
      </c>
      <c r="F8" s="9">
        <f>IF($B8="","",IFERROR(VLOOKUP($B8,'Agenda'!$A$5:$J$104,5,FALSE),""))</f>
        <v/>
      </c>
      <c r="G8" s="17" t="inlineStr">
        <is>
          <t>Adesivo decorativo</t>
        </is>
      </c>
      <c r="H8" s="30">
        <f>IF($G8="","",IFERROR(VLOOKUP($G8,'Parâmetros'!$A$11:$E$110,2,FALSE),""))</f>
        <v/>
      </c>
      <c r="I8" s="31">
        <f>IF($G8="","",IFERROR(VLOOKUP($G8,'Parâmetros'!$A$11:$E$110,3,FALSE),""))</f>
        <v/>
      </c>
      <c r="J8" s="32">
        <f>IF($B8="","",IFERROR(VLOOKUP($B8,'Agenda'!$A$5:$J$104,6,FALSE),""))</f>
        <v/>
      </c>
      <c r="K8" s="31">
        <f>IF(OR($I8="",$J8=""),"",IFERROR($I8*$J8,""))</f>
        <v/>
      </c>
      <c r="L8" s="26" t="n">
        <v>1</v>
      </c>
      <c r="M8" s="31">
        <f>IF($G8="","",IFERROR(VLOOKUP($G8,'Parâmetros'!$A$11:$E$110,5,FALSE),""))</f>
        <v/>
      </c>
      <c r="N8" s="31">
        <f>IF(OR($K8="",$L8="",$M8=""),"",IFERROR(MAX($K8+$M8-$L8,0),""))</f>
        <v/>
      </c>
      <c r="O8" s="48">
        <f>IF($G8="","",IFERROR(VLOOKUP($G8,'Parâmetros'!$A$11:$E$110,4,FALSE),""))</f>
        <v/>
      </c>
      <c r="P8" s="48">
        <f>IF(OR($N8="",$O8=""),"",IFERROR($N8*$O8,""))</f>
        <v/>
      </c>
      <c r="Q8" s="44">
        <f>IF($B8="","",IFERROR(VLOOKUP($B8,'Agenda'!$A$5:$J$104,10,FALSE),""))</f>
        <v/>
      </c>
      <c r="R8" s="30">
        <f>IF($B8="","",IFERROR(VLOOKUP($B8,'Agenda'!$A$5:$J$104,7,FALSE),""))</f>
        <v/>
      </c>
      <c r="S8" s="14" t="inlineStr">
        <is>
          <t>A preparar</t>
        </is>
      </c>
      <c r="T8" s="17" t="inlineStr">
        <is>
          <t>Escolher acabamento compatível</t>
        </is>
      </c>
      <c r="U8" s="44">
        <f>IFERROR(IF(AND($Q8&lt;&gt;"",$Q8&gt;='Parâmetros'!$B$4,$Q8&lt;'Parâmetros'!$B$4+'Parâmetros'!$B$3+1,$S8&lt;&gt;"Pronto",$S8&lt;&gt;"Cancelado"),$Q8,""),"")</f>
        <v/>
      </c>
    </row>
    <row r="9">
      <c r="A9" s="14" t="inlineStr">
        <is>
          <t>REP-005</t>
        </is>
      </c>
      <c r="B9" s="14" t="inlineStr">
        <is>
          <t>AG-004</t>
        </is>
      </c>
      <c r="C9" s="45">
        <f>IF($B9="","",IFERROR(VLOOKUP($B9,'Agenda'!$A$5:$J$104,2,FALSE),""))</f>
        <v/>
      </c>
      <c r="D9" s="22">
        <f>IF($B9="","",IFERROR(VLOOKUP($B9,'Agenda'!$A$5:$J$104,3,FALSE),""))</f>
        <v/>
      </c>
      <c r="E9" s="11">
        <f>IF($B9="","",IFERROR(VLOOKUP($B9,'Agenda'!$A$5:$J$104,4,FALSE),""))</f>
        <v/>
      </c>
      <c r="F9" s="11">
        <f>IF($B9="","",IFERROR(VLOOKUP($B9,'Agenda'!$A$5:$J$104,5,FALSE),""))</f>
        <v/>
      </c>
      <c r="G9" s="17" t="inlineStr">
        <is>
          <t>Toalha descartável</t>
        </is>
      </c>
      <c r="H9" s="23">
        <f>IF($G9="","",IFERROR(VLOOKUP($G9,'Parâmetros'!$A$11:$E$110,2,FALSE),""))</f>
        <v/>
      </c>
      <c r="I9" s="24">
        <f>IF($G9="","",IFERROR(VLOOKUP($G9,'Parâmetros'!$A$11:$E$110,3,FALSE),""))</f>
        <v/>
      </c>
      <c r="J9" s="25">
        <f>IF($B9="","",IFERROR(VLOOKUP($B9,'Agenda'!$A$5:$J$104,6,FALSE),""))</f>
        <v/>
      </c>
      <c r="K9" s="24">
        <f>IF(OR($I9="",$J9=""),"",IFERROR($I9*$J9,""))</f>
        <v/>
      </c>
      <c r="L9" s="26" t="n">
        <v>17</v>
      </c>
      <c r="M9" s="24">
        <f>IF($G9="","",IFERROR(VLOOKUP($G9,'Parâmetros'!$A$11:$E$110,5,FALSE),""))</f>
        <v/>
      </c>
      <c r="N9" s="24">
        <f>IF(OR($K9="",$L9="",$M9=""),"",IFERROR(MAX($K9+$M9-$L9,0),""))</f>
        <v/>
      </c>
      <c r="O9" s="46">
        <f>IF($G9="","",IFERROR(VLOOKUP($G9,'Parâmetros'!$A$11:$E$110,4,FALSE),""))</f>
        <v/>
      </c>
      <c r="P9" s="46">
        <f>IF(OR($N9="",$O9=""),"",IFERROR($N9*$O9,""))</f>
        <v/>
      </c>
      <c r="Q9" s="43">
        <f>IF($B9="","",IFERROR(VLOOKUP($B9,'Agenda'!$A$5:$J$104,10,FALSE),""))</f>
        <v/>
      </c>
      <c r="R9" s="23">
        <f>IF($B9="","",IFERROR(VLOOKUP($B9,'Agenda'!$A$5:$J$104,7,FALSE),""))</f>
        <v/>
      </c>
      <c r="S9" s="14" t="inlineStr">
        <is>
          <t>Pronto</t>
        </is>
      </c>
      <c r="T9" s="17" t="inlineStr">
        <is>
          <t>Quantidade já conferida</t>
        </is>
      </c>
      <c r="U9" s="43">
        <f>IFERROR(IF(AND($Q9&lt;&gt;"",$Q9&gt;='Parâmetros'!$B$4,$Q9&lt;'Parâmetros'!$B$4+'Parâmetros'!$B$3+1,$S9&lt;&gt;"Pronto",$S9&lt;&gt;"Cancelado"),$Q9,""),"")</f>
        <v/>
      </c>
    </row>
    <row r="10">
      <c r="A10" s="14" t="inlineStr">
        <is>
          <t>REP-006</t>
        </is>
      </c>
      <c r="B10" s="14" t="inlineStr">
        <is>
          <t>AG-005</t>
        </is>
      </c>
      <c r="C10" s="47">
        <f>IF($B10="","",IFERROR(VLOOKUP($B10,'Agenda'!$A$5:$J$104,2,FALSE),""))</f>
        <v/>
      </c>
      <c r="D10" s="29">
        <f>IF($B10="","",IFERROR(VLOOKUP($B10,'Agenda'!$A$5:$J$104,3,FALSE),""))</f>
        <v/>
      </c>
      <c r="E10" s="9">
        <f>IF($B10="","",IFERROR(VLOOKUP($B10,'Agenda'!$A$5:$J$104,4,FALSE),""))</f>
        <v/>
      </c>
      <c r="F10" s="9">
        <f>IF($B10="","",IFERROR(VLOOKUP($B10,'Agenda'!$A$5:$J$104,5,FALSE),""))</f>
        <v/>
      </c>
      <c r="G10" s="17" t="inlineStr">
        <is>
          <t>Gel construtor</t>
        </is>
      </c>
      <c r="H10" s="30">
        <f>IF($G10="","",IFERROR(VLOOKUP($G10,'Parâmetros'!$A$11:$E$110,2,FALSE),""))</f>
        <v/>
      </c>
      <c r="I10" s="31">
        <f>IF($G10="","",IFERROR(VLOOKUP($G10,'Parâmetros'!$A$11:$E$110,3,FALSE),""))</f>
        <v/>
      </c>
      <c r="J10" s="32">
        <f>IF($B10="","",IFERROR(VLOOKUP($B10,'Agenda'!$A$5:$J$104,6,FALSE),""))</f>
        <v/>
      </c>
      <c r="K10" s="31">
        <f>IF(OR($I10="",$J10=""),"",IFERROR($I10*$J10,""))</f>
        <v/>
      </c>
      <c r="L10" s="26" t="n">
        <v>12</v>
      </c>
      <c r="M10" s="31">
        <f>IF($G10="","",IFERROR(VLOOKUP($G10,'Parâmetros'!$A$11:$E$110,5,FALSE),""))</f>
        <v/>
      </c>
      <c r="N10" s="31">
        <f>IF(OR($K10="",$L10="",$M10=""),"",IFERROR(MAX($K10+$M10-$L10,0),""))</f>
        <v/>
      </c>
      <c r="O10" s="48">
        <f>IF($G10="","",IFERROR(VLOOKUP($G10,'Parâmetros'!$A$11:$E$110,4,FALSE),""))</f>
        <v/>
      </c>
      <c r="P10" s="48">
        <f>IF(OR($N10="",$O10=""),"",IFERROR($N10*$O10,""))</f>
        <v/>
      </c>
      <c r="Q10" s="44">
        <f>IF($B10="","",IFERROR(VLOOKUP($B10,'Agenda'!$A$5:$J$104,10,FALSE),""))</f>
        <v/>
      </c>
      <c r="R10" s="30">
        <f>IF($B10="","",IFERROR(VLOOKUP($B10,'Agenda'!$A$5:$J$104,7,FALSE),""))</f>
        <v/>
      </c>
      <c r="S10" s="14" t="inlineStr">
        <is>
          <t>Em separação</t>
        </is>
      </c>
      <c r="T10" s="17" t="inlineStr">
        <is>
          <t>Conferir embalagem aberta</t>
        </is>
      </c>
      <c r="U10" s="44">
        <f>IFERROR(IF(AND($Q10&lt;&gt;"",$Q10&gt;='Parâmetros'!$B$4,$Q10&lt;'Parâmetros'!$B$4+'Parâmetros'!$B$3+1,$S10&lt;&gt;"Pronto",$S10&lt;&gt;"Cancelado"),$Q10,""),"")</f>
        <v/>
      </c>
    </row>
    <row r="11">
      <c r="A11" s="14" t="inlineStr">
        <is>
          <t>REP-007</t>
        </is>
      </c>
      <c r="B11" s="14" t="inlineStr">
        <is>
          <t>AG-006</t>
        </is>
      </c>
      <c r="C11" s="45">
        <f>IF($B11="","",IFERROR(VLOOKUP($B11,'Agenda'!$A$5:$J$104,2,FALSE),""))</f>
        <v/>
      </c>
      <c r="D11" s="22">
        <f>IF($B11="","",IFERROR(VLOOKUP($B11,'Agenda'!$A$5:$J$104,3,FALSE),""))</f>
        <v/>
      </c>
      <c r="E11" s="11">
        <f>IF($B11="","",IFERROR(VLOOKUP($B11,'Agenda'!$A$5:$J$104,4,FALSE),""))</f>
        <v/>
      </c>
      <c r="F11" s="11">
        <f>IF($B11="","",IFERROR(VLOOKUP($B11,'Agenda'!$A$5:$J$104,5,FALSE),""))</f>
        <v/>
      </c>
      <c r="G11" s="17" t="inlineStr">
        <is>
          <t>Lixa descartável</t>
        </is>
      </c>
      <c r="H11" s="23">
        <f>IF($G11="","",IFERROR(VLOOKUP($G11,'Parâmetros'!$A$11:$E$110,2,FALSE),""))</f>
        <v/>
      </c>
      <c r="I11" s="24">
        <f>IF($G11="","",IFERROR(VLOOKUP($G11,'Parâmetros'!$A$11:$E$110,3,FALSE),""))</f>
        <v/>
      </c>
      <c r="J11" s="25">
        <f>IF($B11="","",IFERROR(VLOOKUP($B11,'Agenda'!$A$5:$J$104,6,FALSE),""))</f>
        <v/>
      </c>
      <c r="K11" s="24">
        <f>IF(OR($I11="",$J11=""),"",IFERROR($I11*$J11,""))</f>
        <v/>
      </c>
      <c r="L11" s="26" t="n">
        <v>19</v>
      </c>
      <c r="M11" s="24">
        <f>IF($G11="","",IFERROR(VLOOKUP($G11,'Parâmetros'!$A$11:$E$110,5,FALSE),""))</f>
        <v/>
      </c>
      <c r="N11" s="24">
        <f>IF(OR($K11="",$L11="",$M11=""),"",IFERROR(MAX($K11+$M11-$L11,0),""))</f>
        <v/>
      </c>
      <c r="O11" s="46">
        <f>IF($G11="","",IFERROR(VLOOKUP($G11,'Parâmetros'!$A$11:$E$110,4,FALSE),""))</f>
        <v/>
      </c>
      <c r="P11" s="46">
        <f>IF(OR($N11="",$O11=""),"",IFERROR($N11*$O11,""))</f>
        <v/>
      </c>
      <c r="Q11" s="43">
        <f>IF($B11="","",IFERROR(VLOOKUP($B11,'Agenda'!$A$5:$J$104,10,FALSE),""))</f>
        <v/>
      </c>
      <c r="R11" s="23">
        <f>IF($B11="","",IFERROR(VLOOKUP($B11,'Agenda'!$A$5:$J$104,7,FALSE),""))</f>
        <v/>
      </c>
      <c r="S11" s="14" t="inlineStr">
        <is>
          <t>A preparar</t>
        </is>
      </c>
      <c r="T11" s="17" t="inlineStr">
        <is>
          <t>Dois kits previstos</t>
        </is>
      </c>
      <c r="U11" s="43">
        <f>IFERROR(IF(AND($Q11&lt;&gt;"",$Q11&gt;='Parâmetros'!$B$4,$Q11&lt;'Parâmetros'!$B$4+'Parâmetros'!$B$3+1,$S11&lt;&gt;"Pronto",$S11&lt;&gt;"Cancelado"),$Q11,""),"")</f>
        <v/>
      </c>
    </row>
    <row r="12">
      <c r="A12" s="14" t="inlineStr">
        <is>
          <t>REP-008</t>
        </is>
      </c>
      <c r="B12" s="14" t="inlineStr">
        <is>
          <t>AG-007</t>
        </is>
      </c>
      <c r="C12" s="47">
        <f>IF($B12="","",IFERROR(VLOOKUP($B12,'Agenda'!$A$5:$J$104,2,FALSE),""))</f>
        <v/>
      </c>
      <c r="D12" s="29">
        <f>IF($B12="","",IFERROR(VLOOKUP($B12,'Agenda'!$A$5:$J$104,3,FALSE),""))</f>
        <v/>
      </c>
      <c r="E12" s="9">
        <f>IF($B12="","",IFERROR(VLOOKUP($B12,'Agenda'!$A$5:$J$104,4,FALSE),""))</f>
        <v/>
      </c>
      <c r="F12" s="9">
        <f>IF($B12="","",IFERROR(VLOOKUP($B12,'Agenda'!$A$5:$J$104,5,FALSE),""))</f>
        <v/>
      </c>
      <c r="G12" s="17" t="inlineStr">
        <is>
          <t>Removedor sem acetona</t>
        </is>
      </c>
      <c r="H12" s="30">
        <f>IF($G12="","",IFERROR(VLOOKUP($G12,'Parâmetros'!$A$11:$E$110,2,FALSE),""))</f>
        <v/>
      </c>
      <c r="I12" s="31">
        <f>IF($G12="","",IFERROR(VLOOKUP($G12,'Parâmetros'!$A$11:$E$110,3,FALSE),""))</f>
        <v/>
      </c>
      <c r="J12" s="32">
        <f>IF($B12="","",IFERROR(VLOOKUP($B12,'Agenda'!$A$5:$J$104,6,FALSE),""))</f>
        <v/>
      </c>
      <c r="K12" s="31">
        <f>IF(OR($I12="",$J12=""),"",IFERROR($I12*$J12,""))</f>
        <v/>
      </c>
      <c r="L12" s="26" t="n">
        <v>52</v>
      </c>
      <c r="M12" s="31">
        <f>IF($G12="","",IFERROR(VLOOKUP($G12,'Parâmetros'!$A$11:$E$110,5,FALSE),""))</f>
        <v/>
      </c>
      <c r="N12" s="31">
        <f>IF(OR($K12="",$L12="",$M12=""),"",IFERROR(MAX($K12+$M12-$L12,0),""))</f>
        <v/>
      </c>
      <c r="O12" s="48">
        <f>IF($G12="","",IFERROR(VLOOKUP($G12,'Parâmetros'!$A$11:$E$110,4,FALSE),""))</f>
        <v/>
      </c>
      <c r="P12" s="48">
        <f>IF(OR($N12="",$O12=""),"",IFERROR($N12*$O12,""))</f>
        <v/>
      </c>
      <c r="Q12" s="44">
        <f>IF($B12="","",IFERROR(VLOOKUP($B12,'Agenda'!$A$5:$J$104,10,FALSE),""))</f>
        <v/>
      </c>
      <c r="R12" s="30">
        <f>IF($B12="","",IFERROR(VLOOKUP($B12,'Agenda'!$A$5:$J$104,7,FALSE),""))</f>
        <v/>
      </c>
      <c r="S12" s="14" t="inlineStr">
        <is>
          <t>Conferir</t>
        </is>
      </c>
      <c r="T12" s="17" t="inlineStr">
        <is>
          <t>Revisar saldo disponível</t>
        </is>
      </c>
      <c r="U12" s="44">
        <f>IFERROR(IF(AND($Q12&lt;&gt;"",$Q12&gt;='Parâmetros'!$B$4,$Q12&lt;'Parâmetros'!$B$4+'Parâmetros'!$B$3+1,$S12&lt;&gt;"Pronto",$S12&lt;&gt;"Cancelado"),$Q12,""),"")</f>
        <v/>
      </c>
    </row>
    <row r="13">
      <c r="A13" s="14" t="inlineStr">
        <is>
          <t>REP-009</t>
        </is>
      </c>
      <c r="B13" s="14" t="inlineStr">
        <is>
          <t>AG-009</t>
        </is>
      </c>
      <c r="C13" s="45">
        <f>IF($B13="","",IFERROR(VLOOKUP($B13,'Agenda'!$A$5:$J$104,2,FALSE),""))</f>
        <v/>
      </c>
      <c r="D13" s="22">
        <f>IF($B13="","",IFERROR(VLOOKUP($B13,'Agenda'!$A$5:$J$104,3,FALSE),""))</f>
        <v/>
      </c>
      <c r="E13" s="11">
        <f>IF($B13="","",IFERROR(VLOOKUP($B13,'Agenda'!$A$5:$J$104,4,FALSE),""))</f>
        <v/>
      </c>
      <c r="F13" s="11">
        <f>IF($B13="","",IFERROR(VLOOKUP($B13,'Agenda'!$A$5:$J$104,5,FALSE),""))</f>
        <v/>
      </c>
      <c r="G13" s="17" t="inlineStr">
        <is>
          <t>Óleo para cutículas</t>
        </is>
      </c>
      <c r="H13" s="23">
        <f>IF($G13="","",IFERROR(VLOOKUP($G13,'Parâmetros'!$A$11:$E$110,2,FALSE),""))</f>
        <v/>
      </c>
      <c r="I13" s="24">
        <f>IF($G13="","",IFERROR(VLOOKUP($G13,'Parâmetros'!$A$11:$E$110,3,FALSE),""))</f>
        <v/>
      </c>
      <c r="J13" s="25">
        <f>IF($B13="","",IFERROR(VLOOKUP($B13,'Agenda'!$A$5:$J$104,6,FALSE),""))</f>
        <v/>
      </c>
      <c r="K13" s="24">
        <f>IF(OR($I13="",$J13=""),"",IFERROR($I13*$J13,""))</f>
        <v/>
      </c>
      <c r="L13" s="26" t="n">
        <v>4</v>
      </c>
      <c r="M13" s="24">
        <f>IF($G13="","",IFERROR(VLOOKUP($G13,'Parâmetros'!$A$11:$E$110,5,FALSE),""))</f>
        <v/>
      </c>
      <c r="N13" s="24">
        <f>IF(OR($K13="",$L13="",$M13=""),"",IFERROR(MAX($K13+$M13-$L13,0),""))</f>
        <v/>
      </c>
      <c r="O13" s="46">
        <f>IF($G13="","",IFERROR(VLOOKUP($G13,'Parâmetros'!$A$11:$E$110,4,FALSE),""))</f>
        <v/>
      </c>
      <c r="P13" s="46">
        <f>IF(OR($N13="",$O13=""),"",IFERROR($N13*$O13,""))</f>
        <v/>
      </c>
      <c r="Q13" s="43">
        <f>IF($B13="","",IFERROR(VLOOKUP($B13,'Agenda'!$A$5:$J$104,10,FALSE),""))</f>
        <v/>
      </c>
      <c r="R13" s="23">
        <f>IF($B13="","",IFERROR(VLOOKUP($B13,'Agenda'!$A$5:$J$104,7,FALSE),""))</f>
        <v/>
      </c>
      <c r="S13" s="14" t="inlineStr">
        <is>
          <t>A preparar</t>
        </is>
      </c>
      <c r="T13" s="17" t="inlineStr">
        <is>
          <t>Separar frasco de uso operacional</t>
        </is>
      </c>
      <c r="U13" s="43">
        <f>IFERROR(IF(AND($Q13&lt;&gt;"",$Q13&gt;='Parâmetros'!$B$4,$Q13&lt;'Parâmetros'!$B$4+'Parâmetros'!$B$3+1,$S13&lt;&gt;"Pronto",$S13&lt;&gt;"Cancelado"),$Q13,""),"")</f>
        <v/>
      </c>
    </row>
    <row r="14">
      <c r="A14" s="14" t="inlineStr">
        <is>
          <t>REP-010</t>
        </is>
      </c>
      <c r="B14" s="14" t="inlineStr">
        <is>
          <t>AG-010</t>
        </is>
      </c>
      <c r="C14" s="47">
        <f>IF($B14="","",IFERROR(VLOOKUP($B14,'Agenda'!$A$5:$J$104,2,FALSE),""))</f>
        <v/>
      </c>
      <c r="D14" s="29">
        <f>IF($B14="","",IFERROR(VLOOKUP($B14,'Agenda'!$A$5:$J$104,3,FALSE),""))</f>
        <v/>
      </c>
      <c r="E14" s="9">
        <f>IF($B14="","",IFERROR(VLOOKUP($B14,'Agenda'!$A$5:$J$104,4,FALSE),""))</f>
        <v/>
      </c>
      <c r="F14" s="9">
        <f>IF($B14="","",IFERROR(VLOOKUP($B14,'Agenda'!$A$5:$J$104,5,FALSE),""))</f>
        <v/>
      </c>
      <c r="G14" s="17" t="inlineStr">
        <is>
          <t>Palito descartável</t>
        </is>
      </c>
      <c r="H14" s="30">
        <f>IF($G14="","",IFERROR(VLOOKUP($G14,'Parâmetros'!$A$11:$E$110,2,FALSE),""))</f>
        <v/>
      </c>
      <c r="I14" s="31">
        <f>IF($G14="","",IFERROR(VLOOKUP($G14,'Parâmetros'!$A$11:$E$110,3,FALSE),""))</f>
        <v/>
      </c>
      <c r="J14" s="32">
        <f>IF($B14="","",IFERROR(VLOOKUP($B14,'Agenda'!$A$5:$J$104,6,FALSE),""))</f>
        <v/>
      </c>
      <c r="K14" s="31">
        <f>IF(OR($I14="",$J14=""),"",IFERROR($I14*$J14,""))</f>
        <v/>
      </c>
      <c r="L14" s="26" t="n">
        <v>40</v>
      </c>
      <c r="M14" s="31">
        <f>IF($G14="","",IFERROR(VLOOKUP($G14,'Parâmetros'!$A$11:$E$110,5,FALSE),""))</f>
        <v/>
      </c>
      <c r="N14" s="31">
        <f>IF(OR($K14="",$L14="",$M14=""),"",IFERROR(MAX($K14+$M14-$L14,0),""))</f>
        <v/>
      </c>
      <c r="O14" s="48">
        <f>IF($G14="","",IFERROR(VLOOKUP($G14,'Parâmetros'!$A$11:$E$110,4,FALSE),""))</f>
        <v/>
      </c>
      <c r="P14" s="48">
        <f>IF(OR($N14="",$O14=""),"",IFERROR($N14*$O14,""))</f>
        <v/>
      </c>
      <c r="Q14" s="44">
        <f>IF($B14="","",IFERROR(VLOOKUP($B14,'Agenda'!$A$5:$J$104,10,FALSE),""))</f>
        <v/>
      </c>
      <c r="R14" s="30">
        <f>IF($B14="","",IFERROR(VLOOKUP($B14,'Agenda'!$A$5:$J$104,7,FALSE),""))</f>
        <v/>
      </c>
      <c r="S14" s="14" t="inlineStr">
        <is>
          <t>Pronto</t>
        </is>
      </c>
      <c r="T14" s="17" t="inlineStr">
        <is>
          <t>Exemplo concluído</t>
        </is>
      </c>
      <c r="U14" s="44">
        <f>IFERROR(IF(AND($Q14&lt;&gt;"",$Q14&gt;='Parâmetros'!$B$4,$Q14&lt;'Parâmetros'!$B$4+'Parâmetros'!$B$3+1,$S14&lt;&gt;"Pronto",$S14&lt;&gt;"Cancelado"),$Q14,""),"")</f>
        <v/>
      </c>
    </row>
    <row r="15">
      <c r="A15" s="14" t="n"/>
      <c r="B15" s="14" t="n"/>
      <c r="C15" s="45">
        <f>IF($B15="","",IFERROR(VLOOKUP($B15,'Agenda'!$A$5:$J$104,2,FALSE),""))</f>
        <v/>
      </c>
      <c r="D15" s="22">
        <f>IF($B15="","",IFERROR(VLOOKUP($B15,'Agenda'!$A$5:$J$104,3,FALSE),""))</f>
        <v/>
      </c>
      <c r="E15" s="11">
        <f>IF($B15="","",IFERROR(VLOOKUP($B15,'Agenda'!$A$5:$J$104,4,FALSE),""))</f>
        <v/>
      </c>
      <c r="F15" s="11">
        <f>IF($B15="","",IFERROR(VLOOKUP($B15,'Agenda'!$A$5:$J$104,5,FALSE),""))</f>
        <v/>
      </c>
      <c r="G15" s="17" t="n"/>
      <c r="H15" s="23">
        <f>IF($G15="","",IFERROR(VLOOKUP($G15,'Parâmetros'!$A$11:$E$110,2,FALSE),""))</f>
        <v/>
      </c>
      <c r="I15" s="24">
        <f>IF($G15="","",IFERROR(VLOOKUP($G15,'Parâmetros'!$A$11:$E$110,3,FALSE),""))</f>
        <v/>
      </c>
      <c r="J15" s="25">
        <f>IF($B15="","",IFERROR(VLOOKUP($B15,'Agenda'!$A$5:$J$104,6,FALSE),""))</f>
        <v/>
      </c>
      <c r="K15" s="24">
        <f>IF(OR($I15="",$J15=""),"",IFERROR($I15*$J15,""))</f>
        <v/>
      </c>
      <c r="L15" s="26" t="n"/>
      <c r="M15" s="24">
        <f>IF($G15="","",IFERROR(VLOOKUP($G15,'Parâmetros'!$A$11:$E$110,5,FALSE),""))</f>
        <v/>
      </c>
      <c r="N15" s="24">
        <f>IF(OR($K15="",$L15="",$M15=""),"",IFERROR(MAX($K15+$M15-$L15,0),""))</f>
        <v/>
      </c>
      <c r="O15" s="46">
        <f>IF($G15="","",IFERROR(VLOOKUP($G15,'Parâmetros'!$A$11:$E$110,4,FALSE),""))</f>
        <v/>
      </c>
      <c r="P15" s="46">
        <f>IF(OR($N15="",$O15=""),"",IFERROR($N15*$O15,""))</f>
        <v/>
      </c>
      <c r="Q15" s="43">
        <f>IF($B15="","",IFERROR(VLOOKUP($B15,'Agenda'!$A$5:$J$104,10,FALSE),""))</f>
        <v/>
      </c>
      <c r="R15" s="23">
        <f>IF($B15="","",IFERROR(VLOOKUP($B15,'Agenda'!$A$5:$J$104,7,FALSE),""))</f>
        <v/>
      </c>
      <c r="S15" s="14" t="n"/>
      <c r="T15" s="17" t="n"/>
      <c r="U15" s="43">
        <f>IFERROR(IF(AND($Q15&lt;&gt;"",$Q15&gt;='Parâmetros'!$B$4,$Q15&lt;'Parâmetros'!$B$4+'Parâmetros'!$B$3+1,$S15&lt;&gt;"Pronto",$S15&lt;&gt;"Cancelado"),$Q15,""),"")</f>
        <v/>
      </c>
    </row>
    <row r="16">
      <c r="A16" s="14" t="n"/>
      <c r="B16" s="14" t="n"/>
      <c r="C16" s="47">
        <f>IF($B16="","",IFERROR(VLOOKUP($B16,'Agenda'!$A$5:$J$104,2,FALSE),""))</f>
        <v/>
      </c>
      <c r="D16" s="29">
        <f>IF($B16="","",IFERROR(VLOOKUP($B16,'Agenda'!$A$5:$J$104,3,FALSE),""))</f>
        <v/>
      </c>
      <c r="E16" s="9">
        <f>IF($B16="","",IFERROR(VLOOKUP($B16,'Agenda'!$A$5:$J$104,4,FALSE),""))</f>
        <v/>
      </c>
      <c r="F16" s="9">
        <f>IF($B16="","",IFERROR(VLOOKUP($B16,'Agenda'!$A$5:$J$104,5,FALSE),""))</f>
        <v/>
      </c>
      <c r="G16" s="17" t="n"/>
      <c r="H16" s="30">
        <f>IF($G16="","",IFERROR(VLOOKUP($G16,'Parâmetros'!$A$11:$E$110,2,FALSE),""))</f>
        <v/>
      </c>
      <c r="I16" s="31">
        <f>IF($G16="","",IFERROR(VLOOKUP($G16,'Parâmetros'!$A$11:$E$110,3,FALSE),""))</f>
        <v/>
      </c>
      <c r="J16" s="32">
        <f>IF($B16="","",IFERROR(VLOOKUP($B16,'Agenda'!$A$5:$J$104,6,FALSE),""))</f>
        <v/>
      </c>
      <c r="K16" s="31">
        <f>IF(OR($I16="",$J16=""),"",IFERROR($I16*$J16,""))</f>
        <v/>
      </c>
      <c r="L16" s="26" t="n"/>
      <c r="M16" s="31">
        <f>IF($G16="","",IFERROR(VLOOKUP($G16,'Parâmetros'!$A$11:$E$110,5,FALSE),""))</f>
        <v/>
      </c>
      <c r="N16" s="31">
        <f>IF(OR($K16="",$L16="",$M16=""),"",IFERROR(MAX($K16+$M16-$L16,0),""))</f>
        <v/>
      </c>
      <c r="O16" s="48">
        <f>IF($G16="","",IFERROR(VLOOKUP($G16,'Parâmetros'!$A$11:$E$110,4,FALSE),""))</f>
        <v/>
      </c>
      <c r="P16" s="48">
        <f>IF(OR($N16="",$O16=""),"",IFERROR($N16*$O16,""))</f>
        <v/>
      </c>
      <c r="Q16" s="44">
        <f>IF($B16="","",IFERROR(VLOOKUP($B16,'Agenda'!$A$5:$J$104,10,FALSE),""))</f>
        <v/>
      </c>
      <c r="R16" s="30">
        <f>IF($B16="","",IFERROR(VLOOKUP($B16,'Agenda'!$A$5:$J$104,7,FALSE),""))</f>
        <v/>
      </c>
      <c r="S16" s="14" t="n"/>
      <c r="T16" s="17" t="n"/>
      <c r="U16" s="44">
        <f>IFERROR(IF(AND($Q16&lt;&gt;"",$Q16&gt;='Parâmetros'!$B$4,$Q16&lt;'Parâmetros'!$B$4+'Parâmetros'!$B$3+1,$S16&lt;&gt;"Pronto",$S16&lt;&gt;"Cancelado"),$Q16,""),"")</f>
        <v/>
      </c>
    </row>
    <row r="17">
      <c r="A17" s="14" t="n"/>
      <c r="B17" s="14" t="n"/>
      <c r="C17" s="45">
        <f>IF($B17="","",IFERROR(VLOOKUP($B17,'Agenda'!$A$5:$J$104,2,FALSE),""))</f>
        <v/>
      </c>
      <c r="D17" s="22">
        <f>IF($B17="","",IFERROR(VLOOKUP($B17,'Agenda'!$A$5:$J$104,3,FALSE),""))</f>
        <v/>
      </c>
      <c r="E17" s="11">
        <f>IF($B17="","",IFERROR(VLOOKUP($B17,'Agenda'!$A$5:$J$104,4,FALSE),""))</f>
        <v/>
      </c>
      <c r="F17" s="11">
        <f>IF($B17="","",IFERROR(VLOOKUP($B17,'Agenda'!$A$5:$J$104,5,FALSE),""))</f>
        <v/>
      </c>
      <c r="G17" s="17" t="n"/>
      <c r="H17" s="23">
        <f>IF($G17="","",IFERROR(VLOOKUP($G17,'Parâmetros'!$A$11:$E$110,2,FALSE),""))</f>
        <v/>
      </c>
      <c r="I17" s="24">
        <f>IF($G17="","",IFERROR(VLOOKUP($G17,'Parâmetros'!$A$11:$E$110,3,FALSE),""))</f>
        <v/>
      </c>
      <c r="J17" s="25">
        <f>IF($B17="","",IFERROR(VLOOKUP($B17,'Agenda'!$A$5:$J$104,6,FALSE),""))</f>
        <v/>
      </c>
      <c r="K17" s="24">
        <f>IF(OR($I17="",$J17=""),"",IFERROR($I17*$J17,""))</f>
        <v/>
      </c>
      <c r="L17" s="26" t="n"/>
      <c r="M17" s="24">
        <f>IF($G17="","",IFERROR(VLOOKUP($G17,'Parâmetros'!$A$11:$E$110,5,FALSE),""))</f>
        <v/>
      </c>
      <c r="N17" s="24">
        <f>IF(OR($K17="",$L17="",$M17=""),"",IFERROR(MAX($K17+$M17-$L17,0),""))</f>
        <v/>
      </c>
      <c r="O17" s="46">
        <f>IF($G17="","",IFERROR(VLOOKUP($G17,'Parâmetros'!$A$11:$E$110,4,FALSE),""))</f>
        <v/>
      </c>
      <c r="P17" s="46">
        <f>IF(OR($N17="",$O17=""),"",IFERROR($N17*$O17,""))</f>
        <v/>
      </c>
      <c r="Q17" s="43">
        <f>IF($B17="","",IFERROR(VLOOKUP($B17,'Agenda'!$A$5:$J$104,10,FALSE),""))</f>
        <v/>
      </c>
      <c r="R17" s="23">
        <f>IF($B17="","",IFERROR(VLOOKUP($B17,'Agenda'!$A$5:$J$104,7,FALSE),""))</f>
        <v/>
      </c>
      <c r="S17" s="14" t="n"/>
      <c r="T17" s="17" t="n"/>
      <c r="U17" s="43">
        <f>IFERROR(IF(AND($Q17&lt;&gt;"",$Q17&gt;='Parâmetros'!$B$4,$Q17&lt;'Parâmetros'!$B$4+'Parâmetros'!$B$3+1,$S17&lt;&gt;"Pronto",$S17&lt;&gt;"Cancelado"),$Q17,""),"")</f>
        <v/>
      </c>
    </row>
    <row r="18">
      <c r="A18" s="14" t="n"/>
      <c r="B18" s="14" t="n"/>
      <c r="C18" s="47">
        <f>IF($B18="","",IFERROR(VLOOKUP($B18,'Agenda'!$A$5:$J$104,2,FALSE),""))</f>
        <v/>
      </c>
      <c r="D18" s="29">
        <f>IF($B18="","",IFERROR(VLOOKUP($B18,'Agenda'!$A$5:$J$104,3,FALSE),""))</f>
        <v/>
      </c>
      <c r="E18" s="9">
        <f>IF($B18="","",IFERROR(VLOOKUP($B18,'Agenda'!$A$5:$J$104,4,FALSE),""))</f>
        <v/>
      </c>
      <c r="F18" s="9">
        <f>IF($B18="","",IFERROR(VLOOKUP($B18,'Agenda'!$A$5:$J$104,5,FALSE),""))</f>
        <v/>
      </c>
      <c r="G18" s="17" t="n"/>
      <c r="H18" s="30">
        <f>IF($G18="","",IFERROR(VLOOKUP($G18,'Parâmetros'!$A$11:$E$110,2,FALSE),""))</f>
        <v/>
      </c>
      <c r="I18" s="31">
        <f>IF($G18="","",IFERROR(VLOOKUP($G18,'Parâmetros'!$A$11:$E$110,3,FALSE),""))</f>
        <v/>
      </c>
      <c r="J18" s="32">
        <f>IF($B18="","",IFERROR(VLOOKUP($B18,'Agenda'!$A$5:$J$104,6,FALSE),""))</f>
        <v/>
      </c>
      <c r="K18" s="31">
        <f>IF(OR($I18="",$J18=""),"",IFERROR($I18*$J18,""))</f>
        <v/>
      </c>
      <c r="L18" s="26" t="n"/>
      <c r="M18" s="31">
        <f>IF($G18="","",IFERROR(VLOOKUP($G18,'Parâmetros'!$A$11:$E$110,5,FALSE),""))</f>
        <v/>
      </c>
      <c r="N18" s="31">
        <f>IF(OR($K18="",$L18="",$M18=""),"",IFERROR(MAX($K18+$M18-$L18,0),""))</f>
        <v/>
      </c>
      <c r="O18" s="48">
        <f>IF($G18="","",IFERROR(VLOOKUP($G18,'Parâmetros'!$A$11:$E$110,4,FALSE),""))</f>
        <v/>
      </c>
      <c r="P18" s="48">
        <f>IF(OR($N18="",$O18=""),"",IFERROR($N18*$O18,""))</f>
        <v/>
      </c>
      <c r="Q18" s="44">
        <f>IF($B18="","",IFERROR(VLOOKUP($B18,'Agenda'!$A$5:$J$104,10,FALSE),""))</f>
        <v/>
      </c>
      <c r="R18" s="30">
        <f>IF($B18="","",IFERROR(VLOOKUP($B18,'Agenda'!$A$5:$J$104,7,FALSE),""))</f>
        <v/>
      </c>
      <c r="S18" s="14" t="n"/>
      <c r="T18" s="17" t="n"/>
      <c r="U18" s="44">
        <f>IFERROR(IF(AND($Q18&lt;&gt;"",$Q18&gt;='Parâmetros'!$B$4,$Q18&lt;'Parâmetros'!$B$4+'Parâmetros'!$B$3+1,$S18&lt;&gt;"Pronto",$S18&lt;&gt;"Cancelado"),$Q18,""),"")</f>
        <v/>
      </c>
    </row>
    <row r="19">
      <c r="A19" s="14" t="n"/>
      <c r="B19" s="14" t="n"/>
      <c r="C19" s="45">
        <f>IF($B19="","",IFERROR(VLOOKUP($B19,'Agenda'!$A$5:$J$104,2,FALSE),""))</f>
        <v/>
      </c>
      <c r="D19" s="22">
        <f>IF($B19="","",IFERROR(VLOOKUP($B19,'Agenda'!$A$5:$J$104,3,FALSE),""))</f>
        <v/>
      </c>
      <c r="E19" s="11">
        <f>IF($B19="","",IFERROR(VLOOKUP($B19,'Agenda'!$A$5:$J$104,4,FALSE),""))</f>
        <v/>
      </c>
      <c r="F19" s="11">
        <f>IF($B19="","",IFERROR(VLOOKUP($B19,'Agenda'!$A$5:$J$104,5,FALSE),""))</f>
        <v/>
      </c>
      <c r="G19" s="17" t="n"/>
      <c r="H19" s="23">
        <f>IF($G19="","",IFERROR(VLOOKUP($G19,'Parâmetros'!$A$11:$E$110,2,FALSE),""))</f>
        <v/>
      </c>
      <c r="I19" s="24">
        <f>IF($G19="","",IFERROR(VLOOKUP($G19,'Parâmetros'!$A$11:$E$110,3,FALSE),""))</f>
        <v/>
      </c>
      <c r="J19" s="25">
        <f>IF($B19="","",IFERROR(VLOOKUP($B19,'Agenda'!$A$5:$J$104,6,FALSE),""))</f>
        <v/>
      </c>
      <c r="K19" s="24">
        <f>IF(OR($I19="",$J19=""),"",IFERROR($I19*$J19,""))</f>
        <v/>
      </c>
      <c r="L19" s="26" t="n"/>
      <c r="M19" s="24">
        <f>IF($G19="","",IFERROR(VLOOKUP($G19,'Parâmetros'!$A$11:$E$110,5,FALSE),""))</f>
        <v/>
      </c>
      <c r="N19" s="24">
        <f>IF(OR($K19="",$L19="",$M19=""),"",IFERROR(MAX($K19+$M19-$L19,0),""))</f>
        <v/>
      </c>
      <c r="O19" s="46">
        <f>IF($G19="","",IFERROR(VLOOKUP($G19,'Parâmetros'!$A$11:$E$110,4,FALSE),""))</f>
        <v/>
      </c>
      <c r="P19" s="46">
        <f>IF(OR($N19="",$O19=""),"",IFERROR($N19*$O19,""))</f>
        <v/>
      </c>
      <c r="Q19" s="43">
        <f>IF($B19="","",IFERROR(VLOOKUP($B19,'Agenda'!$A$5:$J$104,10,FALSE),""))</f>
        <v/>
      </c>
      <c r="R19" s="23">
        <f>IF($B19="","",IFERROR(VLOOKUP($B19,'Agenda'!$A$5:$J$104,7,FALSE),""))</f>
        <v/>
      </c>
      <c r="S19" s="14" t="n"/>
      <c r="T19" s="17" t="n"/>
      <c r="U19" s="43">
        <f>IFERROR(IF(AND($Q19&lt;&gt;"",$Q19&gt;='Parâmetros'!$B$4,$Q19&lt;'Parâmetros'!$B$4+'Parâmetros'!$B$3+1,$S19&lt;&gt;"Pronto",$S19&lt;&gt;"Cancelado"),$Q19,""),"")</f>
        <v/>
      </c>
    </row>
    <row r="20">
      <c r="A20" s="14" t="n"/>
      <c r="B20" s="14" t="n"/>
      <c r="C20" s="47">
        <f>IF($B20="","",IFERROR(VLOOKUP($B20,'Agenda'!$A$5:$J$104,2,FALSE),""))</f>
        <v/>
      </c>
      <c r="D20" s="29">
        <f>IF($B20="","",IFERROR(VLOOKUP($B20,'Agenda'!$A$5:$J$104,3,FALSE),""))</f>
        <v/>
      </c>
      <c r="E20" s="9">
        <f>IF($B20="","",IFERROR(VLOOKUP($B20,'Agenda'!$A$5:$J$104,4,FALSE),""))</f>
        <v/>
      </c>
      <c r="F20" s="9">
        <f>IF($B20="","",IFERROR(VLOOKUP($B20,'Agenda'!$A$5:$J$104,5,FALSE),""))</f>
        <v/>
      </c>
      <c r="G20" s="17" t="n"/>
      <c r="H20" s="30">
        <f>IF($G20="","",IFERROR(VLOOKUP($G20,'Parâmetros'!$A$11:$E$110,2,FALSE),""))</f>
        <v/>
      </c>
      <c r="I20" s="31">
        <f>IF($G20="","",IFERROR(VLOOKUP($G20,'Parâmetros'!$A$11:$E$110,3,FALSE),""))</f>
        <v/>
      </c>
      <c r="J20" s="32">
        <f>IF($B20="","",IFERROR(VLOOKUP($B20,'Agenda'!$A$5:$J$104,6,FALSE),""))</f>
        <v/>
      </c>
      <c r="K20" s="31">
        <f>IF(OR($I20="",$J20=""),"",IFERROR($I20*$J20,""))</f>
        <v/>
      </c>
      <c r="L20" s="26" t="n"/>
      <c r="M20" s="31">
        <f>IF($G20="","",IFERROR(VLOOKUP($G20,'Parâmetros'!$A$11:$E$110,5,FALSE),""))</f>
        <v/>
      </c>
      <c r="N20" s="31">
        <f>IF(OR($K20="",$L20="",$M20=""),"",IFERROR(MAX($K20+$M20-$L20,0),""))</f>
        <v/>
      </c>
      <c r="O20" s="48">
        <f>IF($G20="","",IFERROR(VLOOKUP($G20,'Parâmetros'!$A$11:$E$110,4,FALSE),""))</f>
        <v/>
      </c>
      <c r="P20" s="48">
        <f>IF(OR($N20="",$O20=""),"",IFERROR($N20*$O20,""))</f>
        <v/>
      </c>
      <c r="Q20" s="44">
        <f>IF($B20="","",IFERROR(VLOOKUP($B20,'Agenda'!$A$5:$J$104,10,FALSE),""))</f>
        <v/>
      </c>
      <c r="R20" s="30">
        <f>IF($B20="","",IFERROR(VLOOKUP($B20,'Agenda'!$A$5:$J$104,7,FALSE),""))</f>
        <v/>
      </c>
      <c r="S20" s="14" t="n"/>
      <c r="T20" s="17" t="n"/>
      <c r="U20" s="44">
        <f>IFERROR(IF(AND($Q20&lt;&gt;"",$Q20&gt;='Parâmetros'!$B$4,$Q20&lt;'Parâmetros'!$B$4+'Parâmetros'!$B$3+1,$S20&lt;&gt;"Pronto",$S20&lt;&gt;"Cancelado"),$Q20,""),"")</f>
        <v/>
      </c>
    </row>
    <row r="21">
      <c r="A21" s="14" t="n"/>
      <c r="B21" s="14" t="n"/>
      <c r="C21" s="45">
        <f>IF($B21="","",IFERROR(VLOOKUP($B21,'Agenda'!$A$5:$J$104,2,FALSE),""))</f>
        <v/>
      </c>
      <c r="D21" s="22">
        <f>IF($B21="","",IFERROR(VLOOKUP($B21,'Agenda'!$A$5:$J$104,3,FALSE),""))</f>
        <v/>
      </c>
      <c r="E21" s="11">
        <f>IF($B21="","",IFERROR(VLOOKUP($B21,'Agenda'!$A$5:$J$104,4,FALSE),""))</f>
        <v/>
      </c>
      <c r="F21" s="11">
        <f>IF($B21="","",IFERROR(VLOOKUP($B21,'Agenda'!$A$5:$J$104,5,FALSE),""))</f>
        <v/>
      </c>
      <c r="G21" s="17" t="n"/>
      <c r="H21" s="23">
        <f>IF($G21="","",IFERROR(VLOOKUP($G21,'Parâmetros'!$A$11:$E$110,2,FALSE),""))</f>
        <v/>
      </c>
      <c r="I21" s="24">
        <f>IF($G21="","",IFERROR(VLOOKUP($G21,'Parâmetros'!$A$11:$E$110,3,FALSE),""))</f>
        <v/>
      </c>
      <c r="J21" s="25">
        <f>IF($B21="","",IFERROR(VLOOKUP($B21,'Agenda'!$A$5:$J$104,6,FALSE),""))</f>
        <v/>
      </c>
      <c r="K21" s="24">
        <f>IF(OR($I21="",$J21=""),"",IFERROR($I21*$J21,""))</f>
        <v/>
      </c>
      <c r="L21" s="26" t="n"/>
      <c r="M21" s="24">
        <f>IF($G21="","",IFERROR(VLOOKUP($G21,'Parâmetros'!$A$11:$E$110,5,FALSE),""))</f>
        <v/>
      </c>
      <c r="N21" s="24">
        <f>IF(OR($K21="",$L21="",$M21=""),"",IFERROR(MAX($K21+$M21-$L21,0),""))</f>
        <v/>
      </c>
      <c r="O21" s="46">
        <f>IF($G21="","",IFERROR(VLOOKUP($G21,'Parâmetros'!$A$11:$E$110,4,FALSE),""))</f>
        <v/>
      </c>
      <c r="P21" s="46">
        <f>IF(OR($N21="",$O21=""),"",IFERROR($N21*$O21,""))</f>
        <v/>
      </c>
      <c r="Q21" s="43">
        <f>IF($B21="","",IFERROR(VLOOKUP($B21,'Agenda'!$A$5:$J$104,10,FALSE),""))</f>
        <v/>
      </c>
      <c r="R21" s="23">
        <f>IF($B21="","",IFERROR(VLOOKUP($B21,'Agenda'!$A$5:$J$104,7,FALSE),""))</f>
        <v/>
      </c>
      <c r="S21" s="14" t="n"/>
      <c r="T21" s="17" t="n"/>
      <c r="U21" s="43">
        <f>IFERROR(IF(AND($Q21&lt;&gt;"",$Q21&gt;='Parâmetros'!$B$4,$Q21&lt;'Parâmetros'!$B$4+'Parâmetros'!$B$3+1,$S21&lt;&gt;"Pronto",$S21&lt;&gt;"Cancelado"),$Q21,""),"")</f>
        <v/>
      </c>
    </row>
    <row r="22">
      <c r="A22" s="14" t="n"/>
      <c r="B22" s="14" t="n"/>
      <c r="C22" s="47">
        <f>IF($B22="","",IFERROR(VLOOKUP($B22,'Agenda'!$A$5:$J$104,2,FALSE),""))</f>
        <v/>
      </c>
      <c r="D22" s="29">
        <f>IF($B22="","",IFERROR(VLOOKUP($B22,'Agenda'!$A$5:$J$104,3,FALSE),""))</f>
        <v/>
      </c>
      <c r="E22" s="9">
        <f>IF($B22="","",IFERROR(VLOOKUP($B22,'Agenda'!$A$5:$J$104,4,FALSE),""))</f>
        <v/>
      </c>
      <c r="F22" s="9">
        <f>IF($B22="","",IFERROR(VLOOKUP($B22,'Agenda'!$A$5:$J$104,5,FALSE),""))</f>
        <v/>
      </c>
      <c r="G22" s="17" t="n"/>
      <c r="H22" s="30">
        <f>IF($G22="","",IFERROR(VLOOKUP($G22,'Parâmetros'!$A$11:$E$110,2,FALSE),""))</f>
        <v/>
      </c>
      <c r="I22" s="31">
        <f>IF($G22="","",IFERROR(VLOOKUP($G22,'Parâmetros'!$A$11:$E$110,3,FALSE),""))</f>
        <v/>
      </c>
      <c r="J22" s="32">
        <f>IF($B22="","",IFERROR(VLOOKUP($B22,'Agenda'!$A$5:$J$104,6,FALSE),""))</f>
        <v/>
      </c>
      <c r="K22" s="31">
        <f>IF(OR($I22="",$J22=""),"",IFERROR($I22*$J22,""))</f>
        <v/>
      </c>
      <c r="L22" s="26" t="n"/>
      <c r="M22" s="31">
        <f>IF($G22="","",IFERROR(VLOOKUP($G22,'Parâmetros'!$A$11:$E$110,5,FALSE),""))</f>
        <v/>
      </c>
      <c r="N22" s="31">
        <f>IF(OR($K22="",$L22="",$M22=""),"",IFERROR(MAX($K22+$M22-$L22,0),""))</f>
        <v/>
      </c>
      <c r="O22" s="48">
        <f>IF($G22="","",IFERROR(VLOOKUP($G22,'Parâmetros'!$A$11:$E$110,4,FALSE),""))</f>
        <v/>
      </c>
      <c r="P22" s="48">
        <f>IF(OR($N22="",$O22=""),"",IFERROR($N22*$O22,""))</f>
        <v/>
      </c>
      <c r="Q22" s="44">
        <f>IF($B22="","",IFERROR(VLOOKUP($B22,'Agenda'!$A$5:$J$104,10,FALSE),""))</f>
        <v/>
      </c>
      <c r="R22" s="30">
        <f>IF($B22="","",IFERROR(VLOOKUP($B22,'Agenda'!$A$5:$J$104,7,FALSE),""))</f>
        <v/>
      </c>
      <c r="S22" s="14" t="n"/>
      <c r="T22" s="17" t="n"/>
      <c r="U22" s="44">
        <f>IFERROR(IF(AND($Q22&lt;&gt;"",$Q22&gt;='Parâmetros'!$B$4,$Q22&lt;'Parâmetros'!$B$4+'Parâmetros'!$B$3+1,$S22&lt;&gt;"Pronto",$S22&lt;&gt;"Cancelado"),$Q22,""),"")</f>
        <v/>
      </c>
    </row>
    <row r="23">
      <c r="A23" s="14" t="n"/>
      <c r="B23" s="14" t="n"/>
      <c r="C23" s="45">
        <f>IF($B23="","",IFERROR(VLOOKUP($B23,'Agenda'!$A$5:$J$104,2,FALSE),""))</f>
        <v/>
      </c>
      <c r="D23" s="22">
        <f>IF($B23="","",IFERROR(VLOOKUP($B23,'Agenda'!$A$5:$J$104,3,FALSE),""))</f>
        <v/>
      </c>
      <c r="E23" s="11">
        <f>IF($B23="","",IFERROR(VLOOKUP($B23,'Agenda'!$A$5:$J$104,4,FALSE),""))</f>
        <v/>
      </c>
      <c r="F23" s="11">
        <f>IF($B23="","",IFERROR(VLOOKUP($B23,'Agenda'!$A$5:$J$104,5,FALSE),""))</f>
        <v/>
      </c>
      <c r="G23" s="17" t="n"/>
      <c r="H23" s="23">
        <f>IF($G23="","",IFERROR(VLOOKUP($G23,'Parâmetros'!$A$11:$E$110,2,FALSE),""))</f>
        <v/>
      </c>
      <c r="I23" s="24">
        <f>IF($G23="","",IFERROR(VLOOKUP($G23,'Parâmetros'!$A$11:$E$110,3,FALSE),""))</f>
        <v/>
      </c>
      <c r="J23" s="25">
        <f>IF($B23="","",IFERROR(VLOOKUP($B23,'Agenda'!$A$5:$J$104,6,FALSE),""))</f>
        <v/>
      </c>
      <c r="K23" s="24">
        <f>IF(OR($I23="",$J23=""),"",IFERROR($I23*$J23,""))</f>
        <v/>
      </c>
      <c r="L23" s="26" t="n"/>
      <c r="M23" s="24">
        <f>IF($G23="","",IFERROR(VLOOKUP($G23,'Parâmetros'!$A$11:$E$110,5,FALSE),""))</f>
        <v/>
      </c>
      <c r="N23" s="24">
        <f>IF(OR($K23="",$L23="",$M23=""),"",IFERROR(MAX($K23+$M23-$L23,0),""))</f>
        <v/>
      </c>
      <c r="O23" s="46">
        <f>IF($G23="","",IFERROR(VLOOKUP($G23,'Parâmetros'!$A$11:$E$110,4,FALSE),""))</f>
        <v/>
      </c>
      <c r="P23" s="46">
        <f>IF(OR($N23="",$O23=""),"",IFERROR($N23*$O23,""))</f>
        <v/>
      </c>
      <c r="Q23" s="43">
        <f>IF($B23="","",IFERROR(VLOOKUP($B23,'Agenda'!$A$5:$J$104,10,FALSE),""))</f>
        <v/>
      </c>
      <c r="R23" s="23">
        <f>IF($B23="","",IFERROR(VLOOKUP($B23,'Agenda'!$A$5:$J$104,7,FALSE),""))</f>
        <v/>
      </c>
      <c r="S23" s="14" t="n"/>
      <c r="T23" s="17" t="n"/>
      <c r="U23" s="43">
        <f>IFERROR(IF(AND($Q23&lt;&gt;"",$Q23&gt;='Parâmetros'!$B$4,$Q23&lt;'Parâmetros'!$B$4+'Parâmetros'!$B$3+1,$S23&lt;&gt;"Pronto",$S23&lt;&gt;"Cancelado"),$Q23,""),"")</f>
        <v/>
      </c>
    </row>
    <row r="24">
      <c r="A24" s="14" t="n"/>
      <c r="B24" s="14" t="n"/>
      <c r="C24" s="47">
        <f>IF($B24="","",IFERROR(VLOOKUP($B24,'Agenda'!$A$5:$J$104,2,FALSE),""))</f>
        <v/>
      </c>
      <c r="D24" s="29">
        <f>IF($B24="","",IFERROR(VLOOKUP($B24,'Agenda'!$A$5:$J$104,3,FALSE),""))</f>
        <v/>
      </c>
      <c r="E24" s="9">
        <f>IF($B24="","",IFERROR(VLOOKUP($B24,'Agenda'!$A$5:$J$104,4,FALSE),""))</f>
        <v/>
      </c>
      <c r="F24" s="9">
        <f>IF($B24="","",IFERROR(VLOOKUP($B24,'Agenda'!$A$5:$J$104,5,FALSE),""))</f>
        <v/>
      </c>
      <c r="G24" s="17" t="n"/>
      <c r="H24" s="30">
        <f>IF($G24="","",IFERROR(VLOOKUP($G24,'Parâmetros'!$A$11:$E$110,2,FALSE),""))</f>
        <v/>
      </c>
      <c r="I24" s="31">
        <f>IF($G24="","",IFERROR(VLOOKUP($G24,'Parâmetros'!$A$11:$E$110,3,FALSE),""))</f>
        <v/>
      </c>
      <c r="J24" s="32">
        <f>IF($B24="","",IFERROR(VLOOKUP($B24,'Agenda'!$A$5:$J$104,6,FALSE),""))</f>
        <v/>
      </c>
      <c r="K24" s="31">
        <f>IF(OR($I24="",$J24=""),"",IFERROR($I24*$J24,""))</f>
        <v/>
      </c>
      <c r="L24" s="26" t="n"/>
      <c r="M24" s="31">
        <f>IF($G24="","",IFERROR(VLOOKUP($G24,'Parâmetros'!$A$11:$E$110,5,FALSE),""))</f>
        <v/>
      </c>
      <c r="N24" s="31">
        <f>IF(OR($K24="",$L24="",$M24=""),"",IFERROR(MAX($K24+$M24-$L24,0),""))</f>
        <v/>
      </c>
      <c r="O24" s="48">
        <f>IF($G24="","",IFERROR(VLOOKUP($G24,'Parâmetros'!$A$11:$E$110,4,FALSE),""))</f>
        <v/>
      </c>
      <c r="P24" s="48">
        <f>IF(OR($N24="",$O24=""),"",IFERROR($N24*$O24,""))</f>
        <v/>
      </c>
      <c r="Q24" s="44">
        <f>IF($B24="","",IFERROR(VLOOKUP($B24,'Agenda'!$A$5:$J$104,10,FALSE),""))</f>
        <v/>
      </c>
      <c r="R24" s="30">
        <f>IF($B24="","",IFERROR(VLOOKUP($B24,'Agenda'!$A$5:$J$104,7,FALSE),""))</f>
        <v/>
      </c>
      <c r="S24" s="14" t="n"/>
      <c r="T24" s="17" t="n"/>
      <c r="U24" s="44">
        <f>IFERROR(IF(AND($Q24&lt;&gt;"",$Q24&gt;='Parâmetros'!$B$4,$Q24&lt;'Parâmetros'!$B$4+'Parâmetros'!$B$3+1,$S24&lt;&gt;"Pronto",$S24&lt;&gt;"Cancelado"),$Q24,""),"")</f>
        <v/>
      </c>
    </row>
    <row r="25">
      <c r="A25" s="14" t="n"/>
      <c r="B25" s="14" t="n"/>
      <c r="C25" s="45">
        <f>IF($B25="","",IFERROR(VLOOKUP($B25,'Agenda'!$A$5:$J$104,2,FALSE),""))</f>
        <v/>
      </c>
      <c r="D25" s="22">
        <f>IF($B25="","",IFERROR(VLOOKUP($B25,'Agenda'!$A$5:$J$104,3,FALSE),""))</f>
        <v/>
      </c>
      <c r="E25" s="11">
        <f>IF($B25="","",IFERROR(VLOOKUP($B25,'Agenda'!$A$5:$J$104,4,FALSE),""))</f>
        <v/>
      </c>
      <c r="F25" s="11">
        <f>IF($B25="","",IFERROR(VLOOKUP($B25,'Agenda'!$A$5:$J$104,5,FALSE),""))</f>
        <v/>
      </c>
      <c r="G25" s="17" t="n"/>
      <c r="H25" s="23">
        <f>IF($G25="","",IFERROR(VLOOKUP($G25,'Parâmetros'!$A$11:$E$110,2,FALSE),""))</f>
        <v/>
      </c>
      <c r="I25" s="24">
        <f>IF($G25="","",IFERROR(VLOOKUP($G25,'Parâmetros'!$A$11:$E$110,3,FALSE),""))</f>
        <v/>
      </c>
      <c r="J25" s="25">
        <f>IF($B25="","",IFERROR(VLOOKUP($B25,'Agenda'!$A$5:$J$104,6,FALSE),""))</f>
        <v/>
      </c>
      <c r="K25" s="24">
        <f>IF(OR($I25="",$J25=""),"",IFERROR($I25*$J25,""))</f>
        <v/>
      </c>
      <c r="L25" s="26" t="n"/>
      <c r="M25" s="24">
        <f>IF($G25="","",IFERROR(VLOOKUP($G25,'Parâmetros'!$A$11:$E$110,5,FALSE),""))</f>
        <v/>
      </c>
      <c r="N25" s="24">
        <f>IF(OR($K25="",$L25="",$M25=""),"",IFERROR(MAX($K25+$M25-$L25,0),""))</f>
        <v/>
      </c>
      <c r="O25" s="46">
        <f>IF($G25="","",IFERROR(VLOOKUP($G25,'Parâmetros'!$A$11:$E$110,4,FALSE),""))</f>
        <v/>
      </c>
      <c r="P25" s="46">
        <f>IF(OR($N25="",$O25=""),"",IFERROR($N25*$O25,""))</f>
        <v/>
      </c>
      <c r="Q25" s="43">
        <f>IF($B25="","",IFERROR(VLOOKUP($B25,'Agenda'!$A$5:$J$104,10,FALSE),""))</f>
        <v/>
      </c>
      <c r="R25" s="23">
        <f>IF($B25="","",IFERROR(VLOOKUP($B25,'Agenda'!$A$5:$J$104,7,FALSE),""))</f>
        <v/>
      </c>
      <c r="S25" s="14" t="n"/>
      <c r="T25" s="17" t="n"/>
      <c r="U25" s="43">
        <f>IFERROR(IF(AND($Q25&lt;&gt;"",$Q25&gt;='Parâmetros'!$B$4,$Q25&lt;'Parâmetros'!$B$4+'Parâmetros'!$B$3+1,$S25&lt;&gt;"Pronto",$S25&lt;&gt;"Cancelado"),$Q25,""),"")</f>
        <v/>
      </c>
    </row>
    <row r="26">
      <c r="A26" s="14" t="n"/>
      <c r="B26" s="14" t="n"/>
      <c r="C26" s="47">
        <f>IF($B26="","",IFERROR(VLOOKUP($B26,'Agenda'!$A$5:$J$104,2,FALSE),""))</f>
        <v/>
      </c>
      <c r="D26" s="29">
        <f>IF($B26="","",IFERROR(VLOOKUP($B26,'Agenda'!$A$5:$J$104,3,FALSE),""))</f>
        <v/>
      </c>
      <c r="E26" s="9">
        <f>IF($B26="","",IFERROR(VLOOKUP($B26,'Agenda'!$A$5:$J$104,4,FALSE),""))</f>
        <v/>
      </c>
      <c r="F26" s="9">
        <f>IF($B26="","",IFERROR(VLOOKUP($B26,'Agenda'!$A$5:$J$104,5,FALSE),""))</f>
        <v/>
      </c>
      <c r="G26" s="17" t="n"/>
      <c r="H26" s="30">
        <f>IF($G26="","",IFERROR(VLOOKUP($G26,'Parâmetros'!$A$11:$E$110,2,FALSE),""))</f>
        <v/>
      </c>
      <c r="I26" s="31">
        <f>IF($G26="","",IFERROR(VLOOKUP($G26,'Parâmetros'!$A$11:$E$110,3,FALSE),""))</f>
        <v/>
      </c>
      <c r="J26" s="32">
        <f>IF($B26="","",IFERROR(VLOOKUP($B26,'Agenda'!$A$5:$J$104,6,FALSE),""))</f>
        <v/>
      </c>
      <c r="K26" s="31">
        <f>IF(OR($I26="",$J26=""),"",IFERROR($I26*$J26,""))</f>
        <v/>
      </c>
      <c r="L26" s="26" t="n"/>
      <c r="M26" s="31">
        <f>IF($G26="","",IFERROR(VLOOKUP($G26,'Parâmetros'!$A$11:$E$110,5,FALSE),""))</f>
        <v/>
      </c>
      <c r="N26" s="31">
        <f>IF(OR($K26="",$L26="",$M26=""),"",IFERROR(MAX($K26+$M26-$L26,0),""))</f>
        <v/>
      </c>
      <c r="O26" s="48">
        <f>IF($G26="","",IFERROR(VLOOKUP($G26,'Parâmetros'!$A$11:$E$110,4,FALSE),""))</f>
        <v/>
      </c>
      <c r="P26" s="48">
        <f>IF(OR($N26="",$O26=""),"",IFERROR($N26*$O26,""))</f>
        <v/>
      </c>
      <c r="Q26" s="44">
        <f>IF($B26="","",IFERROR(VLOOKUP($B26,'Agenda'!$A$5:$J$104,10,FALSE),""))</f>
        <v/>
      </c>
      <c r="R26" s="30">
        <f>IF($B26="","",IFERROR(VLOOKUP($B26,'Agenda'!$A$5:$J$104,7,FALSE),""))</f>
        <v/>
      </c>
      <c r="S26" s="14" t="n"/>
      <c r="T26" s="17" t="n"/>
      <c r="U26" s="44">
        <f>IFERROR(IF(AND($Q26&lt;&gt;"",$Q26&gt;='Parâmetros'!$B$4,$Q26&lt;'Parâmetros'!$B$4+'Parâmetros'!$B$3+1,$S26&lt;&gt;"Pronto",$S26&lt;&gt;"Cancelado"),$Q26,""),"")</f>
        <v/>
      </c>
    </row>
    <row r="27">
      <c r="A27" s="14" t="n"/>
      <c r="B27" s="14" t="n"/>
      <c r="C27" s="45">
        <f>IF($B27="","",IFERROR(VLOOKUP($B27,'Agenda'!$A$5:$J$104,2,FALSE),""))</f>
        <v/>
      </c>
      <c r="D27" s="22">
        <f>IF($B27="","",IFERROR(VLOOKUP($B27,'Agenda'!$A$5:$J$104,3,FALSE),""))</f>
        <v/>
      </c>
      <c r="E27" s="11">
        <f>IF($B27="","",IFERROR(VLOOKUP($B27,'Agenda'!$A$5:$J$104,4,FALSE),""))</f>
        <v/>
      </c>
      <c r="F27" s="11">
        <f>IF($B27="","",IFERROR(VLOOKUP($B27,'Agenda'!$A$5:$J$104,5,FALSE),""))</f>
        <v/>
      </c>
      <c r="G27" s="17" t="n"/>
      <c r="H27" s="23">
        <f>IF($G27="","",IFERROR(VLOOKUP($G27,'Parâmetros'!$A$11:$E$110,2,FALSE),""))</f>
        <v/>
      </c>
      <c r="I27" s="24">
        <f>IF($G27="","",IFERROR(VLOOKUP($G27,'Parâmetros'!$A$11:$E$110,3,FALSE),""))</f>
        <v/>
      </c>
      <c r="J27" s="25">
        <f>IF($B27="","",IFERROR(VLOOKUP($B27,'Agenda'!$A$5:$J$104,6,FALSE),""))</f>
        <v/>
      </c>
      <c r="K27" s="24">
        <f>IF(OR($I27="",$J27=""),"",IFERROR($I27*$J27,""))</f>
        <v/>
      </c>
      <c r="L27" s="26" t="n"/>
      <c r="M27" s="24">
        <f>IF($G27="","",IFERROR(VLOOKUP($G27,'Parâmetros'!$A$11:$E$110,5,FALSE),""))</f>
        <v/>
      </c>
      <c r="N27" s="24">
        <f>IF(OR($K27="",$L27="",$M27=""),"",IFERROR(MAX($K27+$M27-$L27,0),""))</f>
        <v/>
      </c>
      <c r="O27" s="46">
        <f>IF($G27="","",IFERROR(VLOOKUP($G27,'Parâmetros'!$A$11:$E$110,4,FALSE),""))</f>
        <v/>
      </c>
      <c r="P27" s="46">
        <f>IF(OR($N27="",$O27=""),"",IFERROR($N27*$O27,""))</f>
        <v/>
      </c>
      <c r="Q27" s="43">
        <f>IF($B27="","",IFERROR(VLOOKUP($B27,'Agenda'!$A$5:$J$104,10,FALSE),""))</f>
        <v/>
      </c>
      <c r="R27" s="23">
        <f>IF($B27="","",IFERROR(VLOOKUP($B27,'Agenda'!$A$5:$J$104,7,FALSE),""))</f>
        <v/>
      </c>
      <c r="S27" s="14" t="n"/>
      <c r="T27" s="17" t="n"/>
      <c r="U27" s="43">
        <f>IFERROR(IF(AND($Q27&lt;&gt;"",$Q27&gt;='Parâmetros'!$B$4,$Q27&lt;'Parâmetros'!$B$4+'Parâmetros'!$B$3+1,$S27&lt;&gt;"Pronto",$S27&lt;&gt;"Cancelado"),$Q27,""),"")</f>
        <v/>
      </c>
    </row>
    <row r="28">
      <c r="A28" s="14" t="n"/>
      <c r="B28" s="14" t="n"/>
      <c r="C28" s="47">
        <f>IF($B28="","",IFERROR(VLOOKUP($B28,'Agenda'!$A$5:$J$104,2,FALSE),""))</f>
        <v/>
      </c>
      <c r="D28" s="29">
        <f>IF($B28="","",IFERROR(VLOOKUP($B28,'Agenda'!$A$5:$J$104,3,FALSE),""))</f>
        <v/>
      </c>
      <c r="E28" s="9">
        <f>IF($B28="","",IFERROR(VLOOKUP($B28,'Agenda'!$A$5:$J$104,4,FALSE),""))</f>
        <v/>
      </c>
      <c r="F28" s="9">
        <f>IF($B28="","",IFERROR(VLOOKUP($B28,'Agenda'!$A$5:$J$104,5,FALSE),""))</f>
        <v/>
      </c>
      <c r="G28" s="17" t="n"/>
      <c r="H28" s="30">
        <f>IF($G28="","",IFERROR(VLOOKUP($G28,'Parâmetros'!$A$11:$E$110,2,FALSE),""))</f>
        <v/>
      </c>
      <c r="I28" s="31">
        <f>IF($G28="","",IFERROR(VLOOKUP($G28,'Parâmetros'!$A$11:$E$110,3,FALSE),""))</f>
        <v/>
      </c>
      <c r="J28" s="32">
        <f>IF($B28="","",IFERROR(VLOOKUP($B28,'Agenda'!$A$5:$J$104,6,FALSE),""))</f>
        <v/>
      </c>
      <c r="K28" s="31">
        <f>IF(OR($I28="",$J28=""),"",IFERROR($I28*$J28,""))</f>
        <v/>
      </c>
      <c r="L28" s="26" t="n"/>
      <c r="M28" s="31">
        <f>IF($G28="","",IFERROR(VLOOKUP($G28,'Parâmetros'!$A$11:$E$110,5,FALSE),""))</f>
        <v/>
      </c>
      <c r="N28" s="31">
        <f>IF(OR($K28="",$L28="",$M28=""),"",IFERROR(MAX($K28+$M28-$L28,0),""))</f>
        <v/>
      </c>
      <c r="O28" s="48">
        <f>IF($G28="","",IFERROR(VLOOKUP($G28,'Parâmetros'!$A$11:$E$110,4,FALSE),""))</f>
        <v/>
      </c>
      <c r="P28" s="48">
        <f>IF(OR($N28="",$O28=""),"",IFERROR($N28*$O28,""))</f>
        <v/>
      </c>
      <c r="Q28" s="44">
        <f>IF($B28="","",IFERROR(VLOOKUP($B28,'Agenda'!$A$5:$J$104,10,FALSE),""))</f>
        <v/>
      </c>
      <c r="R28" s="30">
        <f>IF($B28="","",IFERROR(VLOOKUP($B28,'Agenda'!$A$5:$J$104,7,FALSE),""))</f>
        <v/>
      </c>
      <c r="S28" s="14" t="n"/>
      <c r="T28" s="17" t="n"/>
      <c r="U28" s="44">
        <f>IFERROR(IF(AND($Q28&lt;&gt;"",$Q28&gt;='Parâmetros'!$B$4,$Q28&lt;'Parâmetros'!$B$4+'Parâmetros'!$B$3+1,$S28&lt;&gt;"Pronto",$S28&lt;&gt;"Cancelado"),$Q28,""),"")</f>
        <v/>
      </c>
    </row>
    <row r="29">
      <c r="A29" s="14" t="n"/>
      <c r="B29" s="14" t="n"/>
      <c r="C29" s="45">
        <f>IF($B29="","",IFERROR(VLOOKUP($B29,'Agenda'!$A$5:$J$104,2,FALSE),""))</f>
        <v/>
      </c>
      <c r="D29" s="22">
        <f>IF($B29="","",IFERROR(VLOOKUP($B29,'Agenda'!$A$5:$J$104,3,FALSE),""))</f>
        <v/>
      </c>
      <c r="E29" s="11">
        <f>IF($B29="","",IFERROR(VLOOKUP($B29,'Agenda'!$A$5:$J$104,4,FALSE),""))</f>
        <v/>
      </c>
      <c r="F29" s="11">
        <f>IF($B29="","",IFERROR(VLOOKUP($B29,'Agenda'!$A$5:$J$104,5,FALSE),""))</f>
        <v/>
      </c>
      <c r="G29" s="17" t="n"/>
      <c r="H29" s="23">
        <f>IF($G29="","",IFERROR(VLOOKUP($G29,'Parâmetros'!$A$11:$E$110,2,FALSE),""))</f>
        <v/>
      </c>
      <c r="I29" s="24">
        <f>IF($G29="","",IFERROR(VLOOKUP($G29,'Parâmetros'!$A$11:$E$110,3,FALSE),""))</f>
        <v/>
      </c>
      <c r="J29" s="25">
        <f>IF($B29="","",IFERROR(VLOOKUP($B29,'Agenda'!$A$5:$J$104,6,FALSE),""))</f>
        <v/>
      </c>
      <c r="K29" s="24">
        <f>IF(OR($I29="",$J29=""),"",IFERROR($I29*$J29,""))</f>
        <v/>
      </c>
      <c r="L29" s="26" t="n"/>
      <c r="M29" s="24">
        <f>IF($G29="","",IFERROR(VLOOKUP($G29,'Parâmetros'!$A$11:$E$110,5,FALSE),""))</f>
        <v/>
      </c>
      <c r="N29" s="24">
        <f>IF(OR($K29="",$L29="",$M29=""),"",IFERROR(MAX($K29+$M29-$L29,0),""))</f>
        <v/>
      </c>
      <c r="O29" s="46">
        <f>IF($G29="","",IFERROR(VLOOKUP($G29,'Parâmetros'!$A$11:$E$110,4,FALSE),""))</f>
        <v/>
      </c>
      <c r="P29" s="46">
        <f>IF(OR($N29="",$O29=""),"",IFERROR($N29*$O29,""))</f>
        <v/>
      </c>
      <c r="Q29" s="43">
        <f>IF($B29="","",IFERROR(VLOOKUP($B29,'Agenda'!$A$5:$J$104,10,FALSE),""))</f>
        <v/>
      </c>
      <c r="R29" s="23">
        <f>IF($B29="","",IFERROR(VLOOKUP($B29,'Agenda'!$A$5:$J$104,7,FALSE),""))</f>
        <v/>
      </c>
      <c r="S29" s="14" t="n"/>
      <c r="T29" s="17" t="n"/>
      <c r="U29" s="43">
        <f>IFERROR(IF(AND($Q29&lt;&gt;"",$Q29&gt;='Parâmetros'!$B$4,$Q29&lt;'Parâmetros'!$B$4+'Parâmetros'!$B$3+1,$S29&lt;&gt;"Pronto",$S29&lt;&gt;"Cancelado"),$Q29,""),"")</f>
        <v/>
      </c>
    </row>
    <row r="30">
      <c r="A30" s="14" t="n"/>
      <c r="B30" s="14" t="n"/>
      <c r="C30" s="47">
        <f>IF($B30="","",IFERROR(VLOOKUP($B30,'Agenda'!$A$5:$J$104,2,FALSE),""))</f>
        <v/>
      </c>
      <c r="D30" s="29">
        <f>IF($B30="","",IFERROR(VLOOKUP($B30,'Agenda'!$A$5:$J$104,3,FALSE),""))</f>
        <v/>
      </c>
      <c r="E30" s="9">
        <f>IF($B30="","",IFERROR(VLOOKUP($B30,'Agenda'!$A$5:$J$104,4,FALSE),""))</f>
        <v/>
      </c>
      <c r="F30" s="9">
        <f>IF($B30="","",IFERROR(VLOOKUP($B30,'Agenda'!$A$5:$J$104,5,FALSE),""))</f>
        <v/>
      </c>
      <c r="G30" s="17" t="n"/>
      <c r="H30" s="30">
        <f>IF($G30="","",IFERROR(VLOOKUP($G30,'Parâmetros'!$A$11:$E$110,2,FALSE),""))</f>
        <v/>
      </c>
      <c r="I30" s="31">
        <f>IF($G30="","",IFERROR(VLOOKUP($G30,'Parâmetros'!$A$11:$E$110,3,FALSE),""))</f>
        <v/>
      </c>
      <c r="J30" s="32">
        <f>IF($B30="","",IFERROR(VLOOKUP($B30,'Agenda'!$A$5:$J$104,6,FALSE),""))</f>
        <v/>
      </c>
      <c r="K30" s="31">
        <f>IF(OR($I30="",$J30=""),"",IFERROR($I30*$J30,""))</f>
        <v/>
      </c>
      <c r="L30" s="26" t="n"/>
      <c r="M30" s="31">
        <f>IF($G30="","",IFERROR(VLOOKUP($G30,'Parâmetros'!$A$11:$E$110,5,FALSE),""))</f>
        <v/>
      </c>
      <c r="N30" s="31">
        <f>IF(OR($K30="",$L30="",$M30=""),"",IFERROR(MAX($K30+$M30-$L30,0),""))</f>
        <v/>
      </c>
      <c r="O30" s="48">
        <f>IF($G30="","",IFERROR(VLOOKUP($G30,'Parâmetros'!$A$11:$E$110,4,FALSE),""))</f>
        <v/>
      </c>
      <c r="P30" s="48">
        <f>IF(OR($N30="",$O30=""),"",IFERROR($N30*$O30,""))</f>
        <v/>
      </c>
      <c r="Q30" s="44">
        <f>IF($B30="","",IFERROR(VLOOKUP($B30,'Agenda'!$A$5:$J$104,10,FALSE),""))</f>
        <v/>
      </c>
      <c r="R30" s="30">
        <f>IF($B30="","",IFERROR(VLOOKUP($B30,'Agenda'!$A$5:$J$104,7,FALSE),""))</f>
        <v/>
      </c>
      <c r="S30" s="14" t="n"/>
      <c r="T30" s="17" t="n"/>
      <c r="U30" s="44">
        <f>IFERROR(IF(AND($Q30&lt;&gt;"",$Q30&gt;='Parâmetros'!$B$4,$Q30&lt;'Parâmetros'!$B$4+'Parâmetros'!$B$3+1,$S30&lt;&gt;"Pronto",$S30&lt;&gt;"Cancelado"),$Q30,""),"")</f>
        <v/>
      </c>
    </row>
    <row r="31">
      <c r="A31" s="14" t="n"/>
      <c r="B31" s="14" t="n"/>
      <c r="C31" s="45">
        <f>IF($B31="","",IFERROR(VLOOKUP($B31,'Agenda'!$A$5:$J$104,2,FALSE),""))</f>
        <v/>
      </c>
      <c r="D31" s="22">
        <f>IF($B31="","",IFERROR(VLOOKUP($B31,'Agenda'!$A$5:$J$104,3,FALSE),""))</f>
        <v/>
      </c>
      <c r="E31" s="11">
        <f>IF($B31="","",IFERROR(VLOOKUP($B31,'Agenda'!$A$5:$J$104,4,FALSE),""))</f>
        <v/>
      </c>
      <c r="F31" s="11">
        <f>IF($B31="","",IFERROR(VLOOKUP($B31,'Agenda'!$A$5:$J$104,5,FALSE),""))</f>
        <v/>
      </c>
      <c r="G31" s="17" t="n"/>
      <c r="H31" s="23">
        <f>IF($G31="","",IFERROR(VLOOKUP($G31,'Parâmetros'!$A$11:$E$110,2,FALSE),""))</f>
        <v/>
      </c>
      <c r="I31" s="24">
        <f>IF($G31="","",IFERROR(VLOOKUP($G31,'Parâmetros'!$A$11:$E$110,3,FALSE),""))</f>
        <v/>
      </c>
      <c r="J31" s="25">
        <f>IF($B31="","",IFERROR(VLOOKUP($B31,'Agenda'!$A$5:$J$104,6,FALSE),""))</f>
        <v/>
      </c>
      <c r="K31" s="24">
        <f>IF(OR($I31="",$J31=""),"",IFERROR($I31*$J31,""))</f>
        <v/>
      </c>
      <c r="L31" s="26" t="n"/>
      <c r="M31" s="24">
        <f>IF($G31="","",IFERROR(VLOOKUP($G31,'Parâmetros'!$A$11:$E$110,5,FALSE),""))</f>
        <v/>
      </c>
      <c r="N31" s="24">
        <f>IF(OR($K31="",$L31="",$M31=""),"",IFERROR(MAX($K31+$M31-$L31,0),""))</f>
        <v/>
      </c>
      <c r="O31" s="46">
        <f>IF($G31="","",IFERROR(VLOOKUP($G31,'Parâmetros'!$A$11:$E$110,4,FALSE),""))</f>
        <v/>
      </c>
      <c r="P31" s="46">
        <f>IF(OR($N31="",$O31=""),"",IFERROR($N31*$O31,""))</f>
        <v/>
      </c>
      <c r="Q31" s="43">
        <f>IF($B31="","",IFERROR(VLOOKUP($B31,'Agenda'!$A$5:$J$104,10,FALSE),""))</f>
        <v/>
      </c>
      <c r="R31" s="23">
        <f>IF($B31="","",IFERROR(VLOOKUP($B31,'Agenda'!$A$5:$J$104,7,FALSE),""))</f>
        <v/>
      </c>
      <c r="S31" s="14" t="n"/>
      <c r="T31" s="17" t="n"/>
      <c r="U31" s="43">
        <f>IFERROR(IF(AND($Q31&lt;&gt;"",$Q31&gt;='Parâmetros'!$B$4,$Q31&lt;'Parâmetros'!$B$4+'Parâmetros'!$B$3+1,$S31&lt;&gt;"Pronto",$S31&lt;&gt;"Cancelado"),$Q31,""),"")</f>
        <v/>
      </c>
    </row>
    <row r="32">
      <c r="A32" s="14" t="n"/>
      <c r="B32" s="14" t="n"/>
      <c r="C32" s="47">
        <f>IF($B32="","",IFERROR(VLOOKUP($B32,'Agenda'!$A$5:$J$104,2,FALSE),""))</f>
        <v/>
      </c>
      <c r="D32" s="29">
        <f>IF($B32="","",IFERROR(VLOOKUP($B32,'Agenda'!$A$5:$J$104,3,FALSE),""))</f>
        <v/>
      </c>
      <c r="E32" s="9">
        <f>IF($B32="","",IFERROR(VLOOKUP($B32,'Agenda'!$A$5:$J$104,4,FALSE),""))</f>
        <v/>
      </c>
      <c r="F32" s="9">
        <f>IF($B32="","",IFERROR(VLOOKUP($B32,'Agenda'!$A$5:$J$104,5,FALSE),""))</f>
        <v/>
      </c>
      <c r="G32" s="17" t="n"/>
      <c r="H32" s="30">
        <f>IF($G32="","",IFERROR(VLOOKUP($G32,'Parâmetros'!$A$11:$E$110,2,FALSE),""))</f>
        <v/>
      </c>
      <c r="I32" s="31">
        <f>IF($G32="","",IFERROR(VLOOKUP($G32,'Parâmetros'!$A$11:$E$110,3,FALSE),""))</f>
        <v/>
      </c>
      <c r="J32" s="32">
        <f>IF($B32="","",IFERROR(VLOOKUP($B32,'Agenda'!$A$5:$J$104,6,FALSE),""))</f>
        <v/>
      </c>
      <c r="K32" s="31">
        <f>IF(OR($I32="",$J32=""),"",IFERROR($I32*$J32,""))</f>
        <v/>
      </c>
      <c r="L32" s="26" t="n"/>
      <c r="M32" s="31">
        <f>IF($G32="","",IFERROR(VLOOKUP($G32,'Parâmetros'!$A$11:$E$110,5,FALSE),""))</f>
        <v/>
      </c>
      <c r="N32" s="31">
        <f>IF(OR($K32="",$L32="",$M32=""),"",IFERROR(MAX($K32+$M32-$L32,0),""))</f>
        <v/>
      </c>
      <c r="O32" s="48">
        <f>IF($G32="","",IFERROR(VLOOKUP($G32,'Parâmetros'!$A$11:$E$110,4,FALSE),""))</f>
        <v/>
      </c>
      <c r="P32" s="48">
        <f>IF(OR($N32="",$O32=""),"",IFERROR($N32*$O32,""))</f>
        <v/>
      </c>
      <c r="Q32" s="44">
        <f>IF($B32="","",IFERROR(VLOOKUP($B32,'Agenda'!$A$5:$J$104,10,FALSE),""))</f>
        <v/>
      </c>
      <c r="R32" s="30">
        <f>IF($B32="","",IFERROR(VLOOKUP($B32,'Agenda'!$A$5:$J$104,7,FALSE),""))</f>
        <v/>
      </c>
      <c r="S32" s="14" t="n"/>
      <c r="T32" s="17" t="n"/>
      <c r="U32" s="44">
        <f>IFERROR(IF(AND($Q32&lt;&gt;"",$Q32&gt;='Parâmetros'!$B$4,$Q32&lt;'Parâmetros'!$B$4+'Parâmetros'!$B$3+1,$S32&lt;&gt;"Pronto",$S32&lt;&gt;"Cancelado"),$Q32,""),"")</f>
        <v/>
      </c>
    </row>
    <row r="33">
      <c r="A33" s="14" t="n"/>
      <c r="B33" s="14" t="n"/>
      <c r="C33" s="45">
        <f>IF($B33="","",IFERROR(VLOOKUP($B33,'Agenda'!$A$5:$J$104,2,FALSE),""))</f>
        <v/>
      </c>
      <c r="D33" s="22">
        <f>IF($B33="","",IFERROR(VLOOKUP($B33,'Agenda'!$A$5:$J$104,3,FALSE),""))</f>
        <v/>
      </c>
      <c r="E33" s="11">
        <f>IF($B33="","",IFERROR(VLOOKUP($B33,'Agenda'!$A$5:$J$104,4,FALSE),""))</f>
        <v/>
      </c>
      <c r="F33" s="11">
        <f>IF($B33="","",IFERROR(VLOOKUP($B33,'Agenda'!$A$5:$J$104,5,FALSE),""))</f>
        <v/>
      </c>
      <c r="G33" s="17" t="n"/>
      <c r="H33" s="23">
        <f>IF($G33="","",IFERROR(VLOOKUP($G33,'Parâmetros'!$A$11:$E$110,2,FALSE),""))</f>
        <v/>
      </c>
      <c r="I33" s="24">
        <f>IF($G33="","",IFERROR(VLOOKUP($G33,'Parâmetros'!$A$11:$E$110,3,FALSE),""))</f>
        <v/>
      </c>
      <c r="J33" s="25">
        <f>IF($B33="","",IFERROR(VLOOKUP($B33,'Agenda'!$A$5:$J$104,6,FALSE),""))</f>
        <v/>
      </c>
      <c r="K33" s="24">
        <f>IF(OR($I33="",$J33=""),"",IFERROR($I33*$J33,""))</f>
        <v/>
      </c>
      <c r="L33" s="26" t="n"/>
      <c r="M33" s="24">
        <f>IF($G33="","",IFERROR(VLOOKUP($G33,'Parâmetros'!$A$11:$E$110,5,FALSE),""))</f>
        <v/>
      </c>
      <c r="N33" s="24">
        <f>IF(OR($K33="",$L33="",$M33=""),"",IFERROR(MAX($K33+$M33-$L33,0),""))</f>
        <v/>
      </c>
      <c r="O33" s="46">
        <f>IF($G33="","",IFERROR(VLOOKUP($G33,'Parâmetros'!$A$11:$E$110,4,FALSE),""))</f>
        <v/>
      </c>
      <c r="P33" s="46">
        <f>IF(OR($N33="",$O33=""),"",IFERROR($N33*$O33,""))</f>
        <v/>
      </c>
      <c r="Q33" s="43">
        <f>IF($B33="","",IFERROR(VLOOKUP($B33,'Agenda'!$A$5:$J$104,10,FALSE),""))</f>
        <v/>
      </c>
      <c r="R33" s="23">
        <f>IF($B33="","",IFERROR(VLOOKUP($B33,'Agenda'!$A$5:$J$104,7,FALSE),""))</f>
        <v/>
      </c>
      <c r="S33" s="14" t="n"/>
      <c r="T33" s="17" t="n"/>
      <c r="U33" s="43">
        <f>IFERROR(IF(AND($Q33&lt;&gt;"",$Q33&gt;='Parâmetros'!$B$4,$Q33&lt;'Parâmetros'!$B$4+'Parâmetros'!$B$3+1,$S33&lt;&gt;"Pronto",$S33&lt;&gt;"Cancelado"),$Q33,""),"")</f>
        <v/>
      </c>
    </row>
    <row r="34">
      <c r="A34" s="14" t="n"/>
      <c r="B34" s="14" t="n"/>
      <c r="C34" s="47">
        <f>IF($B34="","",IFERROR(VLOOKUP($B34,'Agenda'!$A$5:$J$104,2,FALSE),""))</f>
        <v/>
      </c>
      <c r="D34" s="29">
        <f>IF($B34="","",IFERROR(VLOOKUP($B34,'Agenda'!$A$5:$J$104,3,FALSE),""))</f>
        <v/>
      </c>
      <c r="E34" s="9">
        <f>IF($B34="","",IFERROR(VLOOKUP($B34,'Agenda'!$A$5:$J$104,4,FALSE),""))</f>
        <v/>
      </c>
      <c r="F34" s="9">
        <f>IF($B34="","",IFERROR(VLOOKUP($B34,'Agenda'!$A$5:$J$104,5,FALSE),""))</f>
        <v/>
      </c>
      <c r="G34" s="17" t="n"/>
      <c r="H34" s="30">
        <f>IF($G34="","",IFERROR(VLOOKUP($G34,'Parâmetros'!$A$11:$E$110,2,FALSE),""))</f>
        <v/>
      </c>
      <c r="I34" s="31">
        <f>IF($G34="","",IFERROR(VLOOKUP($G34,'Parâmetros'!$A$11:$E$110,3,FALSE),""))</f>
        <v/>
      </c>
      <c r="J34" s="32">
        <f>IF($B34="","",IFERROR(VLOOKUP($B34,'Agenda'!$A$5:$J$104,6,FALSE),""))</f>
        <v/>
      </c>
      <c r="K34" s="31">
        <f>IF(OR($I34="",$J34=""),"",IFERROR($I34*$J34,""))</f>
        <v/>
      </c>
      <c r="L34" s="26" t="n"/>
      <c r="M34" s="31">
        <f>IF($G34="","",IFERROR(VLOOKUP($G34,'Parâmetros'!$A$11:$E$110,5,FALSE),""))</f>
        <v/>
      </c>
      <c r="N34" s="31">
        <f>IF(OR($K34="",$L34="",$M34=""),"",IFERROR(MAX($K34+$M34-$L34,0),""))</f>
        <v/>
      </c>
      <c r="O34" s="48">
        <f>IF($G34="","",IFERROR(VLOOKUP($G34,'Parâmetros'!$A$11:$E$110,4,FALSE),""))</f>
        <v/>
      </c>
      <c r="P34" s="48">
        <f>IF(OR($N34="",$O34=""),"",IFERROR($N34*$O34,""))</f>
        <v/>
      </c>
      <c r="Q34" s="44">
        <f>IF($B34="","",IFERROR(VLOOKUP($B34,'Agenda'!$A$5:$J$104,10,FALSE),""))</f>
        <v/>
      </c>
      <c r="R34" s="30">
        <f>IF($B34="","",IFERROR(VLOOKUP($B34,'Agenda'!$A$5:$J$104,7,FALSE),""))</f>
        <v/>
      </c>
      <c r="S34" s="14" t="n"/>
      <c r="T34" s="17" t="n"/>
      <c r="U34" s="44">
        <f>IFERROR(IF(AND($Q34&lt;&gt;"",$Q34&gt;='Parâmetros'!$B$4,$Q34&lt;'Parâmetros'!$B$4+'Parâmetros'!$B$3+1,$S34&lt;&gt;"Pronto",$S34&lt;&gt;"Cancelado"),$Q34,""),"")</f>
        <v/>
      </c>
    </row>
    <row r="35">
      <c r="A35" s="14" t="n"/>
      <c r="B35" s="14" t="n"/>
      <c r="C35" s="45">
        <f>IF($B35="","",IFERROR(VLOOKUP($B35,'Agenda'!$A$5:$J$104,2,FALSE),""))</f>
        <v/>
      </c>
      <c r="D35" s="22">
        <f>IF($B35="","",IFERROR(VLOOKUP($B35,'Agenda'!$A$5:$J$104,3,FALSE),""))</f>
        <v/>
      </c>
      <c r="E35" s="11">
        <f>IF($B35="","",IFERROR(VLOOKUP($B35,'Agenda'!$A$5:$J$104,4,FALSE),""))</f>
        <v/>
      </c>
      <c r="F35" s="11">
        <f>IF($B35="","",IFERROR(VLOOKUP($B35,'Agenda'!$A$5:$J$104,5,FALSE),""))</f>
        <v/>
      </c>
      <c r="G35" s="17" t="n"/>
      <c r="H35" s="23">
        <f>IF($G35="","",IFERROR(VLOOKUP($G35,'Parâmetros'!$A$11:$E$110,2,FALSE),""))</f>
        <v/>
      </c>
      <c r="I35" s="24">
        <f>IF($G35="","",IFERROR(VLOOKUP($G35,'Parâmetros'!$A$11:$E$110,3,FALSE),""))</f>
        <v/>
      </c>
      <c r="J35" s="25">
        <f>IF($B35="","",IFERROR(VLOOKUP($B35,'Agenda'!$A$5:$J$104,6,FALSE),""))</f>
        <v/>
      </c>
      <c r="K35" s="24">
        <f>IF(OR($I35="",$J35=""),"",IFERROR($I35*$J35,""))</f>
        <v/>
      </c>
      <c r="L35" s="26" t="n"/>
      <c r="M35" s="24">
        <f>IF($G35="","",IFERROR(VLOOKUP($G35,'Parâmetros'!$A$11:$E$110,5,FALSE),""))</f>
        <v/>
      </c>
      <c r="N35" s="24">
        <f>IF(OR($K35="",$L35="",$M35=""),"",IFERROR(MAX($K35+$M35-$L35,0),""))</f>
        <v/>
      </c>
      <c r="O35" s="46">
        <f>IF($G35="","",IFERROR(VLOOKUP($G35,'Parâmetros'!$A$11:$E$110,4,FALSE),""))</f>
        <v/>
      </c>
      <c r="P35" s="46">
        <f>IF(OR($N35="",$O35=""),"",IFERROR($N35*$O35,""))</f>
        <v/>
      </c>
      <c r="Q35" s="43">
        <f>IF($B35="","",IFERROR(VLOOKUP($B35,'Agenda'!$A$5:$J$104,10,FALSE),""))</f>
        <v/>
      </c>
      <c r="R35" s="23">
        <f>IF($B35="","",IFERROR(VLOOKUP($B35,'Agenda'!$A$5:$J$104,7,FALSE),""))</f>
        <v/>
      </c>
      <c r="S35" s="14" t="n"/>
      <c r="T35" s="17" t="n"/>
      <c r="U35" s="43">
        <f>IFERROR(IF(AND($Q35&lt;&gt;"",$Q35&gt;='Parâmetros'!$B$4,$Q35&lt;'Parâmetros'!$B$4+'Parâmetros'!$B$3+1,$S35&lt;&gt;"Pronto",$S35&lt;&gt;"Cancelado"),$Q35,""),"")</f>
        <v/>
      </c>
    </row>
    <row r="36">
      <c r="A36" s="14" t="n"/>
      <c r="B36" s="14" t="n"/>
      <c r="C36" s="47">
        <f>IF($B36="","",IFERROR(VLOOKUP($B36,'Agenda'!$A$5:$J$104,2,FALSE),""))</f>
        <v/>
      </c>
      <c r="D36" s="29">
        <f>IF($B36="","",IFERROR(VLOOKUP($B36,'Agenda'!$A$5:$J$104,3,FALSE),""))</f>
        <v/>
      </c>
      <c r="E36" s="9">
        <f>IF($B36="","",IFERROR(VLOOKUP($B36,'Agenda'!$A$5:$J$104,4,FALSE),""))</f>
        <v/>
      </c>
      <c r="F36" s="9">
        <f>IF($B36="","",IFERROR(VLOOKUP($B36,'Agenda'!$A$5:$J$104,5,FALSE),""))</f>
        <v/>
      </c>
      <c r="G36" s="17" t="n"/>
      <c r="H36" s="30">
        <f>IF($G36="","",IFERROR(VLOOKUP($G36,'Parâmetros'!$A$11:$E$110,2,FALSE),""))</f>
        <v/>
      </c>
      <c r="I36" s="31">
        <f>IF($G36="","",IFERROR(VLOOKUP($G36,'Parâmetros'!$A$11:$E$110,3,FALSE),""))</f>
        <v/>
      </c>
      <c r="J36" s="32">
        <f>IF($B36="","",IFERROR(VLOOKUP($B36,'Agenda'!$A$5:$J$104,6,FALSE),""))</f>
        <v/>
      </c>
      <c r="K36" s="31">
        <f>IF(OR($I36="",$J36=""),"",IFERROR($I36*$J36,""))</f>
        <v/>
      </c>
      <c r="L36" s="26" t="n"/>
      <c r="M36" s="31">
        <f>IF($G36="","",IFERROR(VLOOKUP($G36,'Parâmetros'!$A$11:$E$110,5,FALSE),""))</f>
        <v/>
      </c>
      <c r="N36" s="31">
        <f>IF(OR($K36="",$L36="",$M36=""),"",IFERROR(MAX($K36+$M36-$L36,0),""))</f>
        <v/>
      </c>
      <c r="O36" s="48">
        <f>IF($G36="","",IFERROR(VLOOKUP($G36,'Parâmetros'!$A$11:$E$110,4,FALSE),""))</f>
        <v/>
      </c>
      <c r="P36" s="48">
        <f>IF(OR($N36="",$O36=""),"",IFERROR($N36*$O36,""))</f>
        <v/>
      </c>
      <c r="Q36" s="44">
        <f>IF($B36="","",IFERROR(VLOOKUP($B36,'Agenda'!$A$5:$J$104,10,FALSE),""))</f>
        <v/>
      </c>
      <c r="R36" s="30">
        <f>IF($B36="","",IFERROR(VLOOKUP($B36,'Agenda'!$A$5:$J$104,7,FALSE),""))</f>
        <v/>
      </c>
      <c r="S36" s="14" t="n"/>
      <c r="T36" s="17" t="n"/>
      <c r="U36" s="44">
        <f>IFERROR(IF(AND($Q36&lt;&gt;"",$Q36&gt;='Parâmetros'!$B$4,$Q36&lt;'Parâmetros'!$B$4+'Parâmetros'!$B$3+1,$S36&lt;&gt;"Pronto",$S36&lt;&gt;"Cancelado"),$Q36,""),"")</f>
        <v/>
      </c>
    </row>
    <row r="37">
      <c r="A37" s="14" t="n"/>
      <c r="B37" s="14" t="n"/>
      <c r="C37" s="45">
        <f>IF($B37="","",IFERROR(VLOOKUP($B37,'Agenda'!$A$5:$J$104,2,FALSE),""))</f>
        <v/>
      </c>
      <c r="D37" s="22">
        <f>IF($B37="","",IFERROR(VLOOKUP($B37,'Agenda'!$A$5:$J$104,3,FALSE),""))</f>
        <v/>
      </c>
      <c r="E37" s="11">
        <f>IF($B37="","",IFERROR(VLOOKUP($B37,'Agenda'!$A$5:$J$104,4,FALSE),""))</f>
        <v/>
      </c>
      <c r="F37" s="11">
        <f>IF($B37="","",IFERROR(VLOOKUP($B37,'Agenda'!$A$5:$J$104,5,FALSE),""))</f>
        <v/>
      </c>
      <c r="G37" s="17" t="n"/>
      <c r="H37" s="23">
        <f>IF($G37="","",IFERROR(VLOOKUP($G37,'Parâmetros'!$A$11:$E$110,2,FALSE),""))</f>
        <v/>
      </c>
      <c r="I37" s="24">
        <f>IF($G37="","",IFERROR(VLOOKUP($G37,'Parâmetros'!$A$11:$E$110,3,FALSE),""))</f>
        <v/>
      </c>
      <c r="J37" s="25">
        <f>IF($B37="","",IFERROR(VLOOKUP($B37,'Agenda'!$A$5:$J$104,6,FALSE),""))</f>
        <v/>
      </c>
      <c r="K37" s="24">
        <f>IF(OR($I37="",$J37=""),"",IFERROR($I37*$J37,""))</f>
        <v/>
      </c>
      <c r="L37" s="26" t="n"/>
      <c r="M37" s="24">
        <f>IF($G37="","",IFERROR(VLOOKUP($G37,'Parâmetros'!$A$11:$E$110,5,FALSE),""))</f>
        <v/>
      </c>
      <c r="N37" s="24">
        <f>IF(OR($K37="",$L37="",$M37=""),"",IFERROR(MAX($K37+$M37-$L37,0),""))</f>
        <v/>
      </c>
      <c r="O37" s="46">
        <f>IF($G37="","",IFERROR(VLOOKUP($G37,'Parâmetros'!$A$11:$E$110,4,FALSE),""))</f>
        <v/>
      </c>
      <c r="P37" s="46">
        <f>IF(OR($N37="",$O37=""),"",IFERROR($N37*$O37,""))</f>
        <v/>
      </c>
      <c r="Q37" s="43">
        <f>IF($B37="","",IFERROR(VLOOKUP($B37,'Agenda'!$A$5:$J$104,10,FALSE),""))</f>
        <v/>
      </c>
      <c r="R37" s="23">
        <f>IF($B37="","",IFERROR(VLOOKUP($B37,'Agenda'!$A$5:$J$104,7,FALSE),""))</f>
        <v/>
      </c>
      <c r="S37" s="14" t="n"/>
      <c r="T37" s="17" t="n"/>
      <c r="U37" s="43">
        <f>IFERROR(IF(AND($Q37&lt;&gt;"",$Q37&gt;='Parâmetros'!$B$4,$Q37&lt;'Parâmetros'!$B$4+'Parâmetros'!$B$3+1,$S37&lt;&gt;"Pronto",$S37&lt;&gt;"Cancelado"),$Q37,""),"")</f>
        <v/>
      </c>
    </row>
    <row r="38">
      <c r="A38" s="14" t="n"/>
      <c r="B38" s="14" t="n"/>
      <c r="C38" s="47">
        <f>IF($B38="","",IFERROR(VLOOKUP($B38,'Agenda'!$A$5:$J$104,2,FALSE),""))</f>
        <v/>
      </c>
      <c r="D38" s="29">
        <f>IF($B38="","",IFERROR(VLOOKUP($B38,'Agenda'!$A$5:$J$104,3,FALSE),""))</f>
        <v/>
      </c>
      <c r="E38" s="9">
        <f>IF($B38="","",IFERROR(VLOOKUP($B38,'Agenda'!$A$5:$J$104,4,FALSE),""))</f>
        <v/>
      </c>
      <c r="F38" s="9">
        <f>IF($B38="","",IFERROR(VLOOKUP($B38,'Agenda'!$A$5:$J$104,5,FALSE),""))</f>
        <v/>
      </c>
      <c r="G38" s="17" t="n"/>
      <c r="H38" s="30">
        <f>IF($G38="","",IFERROR(VLOOKUP($G38,'Parâmetros'!$A$11:$E$110,2,FALSE),""))</f>
        <v/>
      </c>
      <c r="I38" s="31">
        <f>IF($G38="","",IFERROR(VLOOKUP($G38,'Parâmetros'!$A$11:$E$110,3,FALSE),""))</f>
        <v/>
      </c>
      <c r="J38" s="32">
        <f>IF($B38="","",IFERROR(VLOOKUP($B38,'Agenda'!$A$5:$J$104,6,FALSE),""))</f>
        <v/>
      </c>
      <c r="K38" s="31">
        <f>IF(OR($I38="",$J38=""),"",IFERROR($I38*$J38,""))</f>
        <v/>
      </c>
      <c r="L38" s="26" t="n"/>
      <c r="M38" s="31">
        <f>IF($G38="","",IFERROR(VLOOKUP($G38,'Parâmetros'!$A$11:$E$110,5,FALSE),""))</f>
        <v/>
      </c>
      <c r="N38" s="31">
        <f>IF(OR($K38="",$L38="",$M38=""),"",IFERROR(MAX($K38+$M38-$L38,0),""))</f>
        <v/>
      </c>
      <c r="O38" s="48">
        <f>IF($G38="","",IFERROR(VLOOKUP($G38,'Parâmetros'!$A$11:$E$110,4,FALSE),""))</f>
        <v/>
      </c>
      <c r="P38" s="48">
        <f>IF(OR($N38="",$O38=""),"",IFERROR($N38*$O38,""))</f>
        <v/>
      </c>
      <c r="Q38" s="44">
        <f>IF($B38="","",IFERROR(VLOOKUP($B38,'Agenda'!$A$5:$J$104,10,FALSE),""))</f>
        <v/>
      </c>
      <c r="R38" s="30">
        <f>IF($B38="","",IFERROR(VLOOKUP($B38,'Agenda'!$A$5:$J$104,7,FALSE),""))</f>
        <v/>
      </c>
      <c r="S38" s="14" t="n"/>
      <c r="T38" s="17" t="n"/>
      <c r="U38" s="44">
        <f>IFERROR(IF(AND($Q38&lt;&gt;"",$Q38&gt;='Parâmetros'!$B$4,$Q38&lt;'Parâmetros'!$B$4+'Parâmetros'!$B$3+1,$S38&lt;&gt;"Pronto",$S38&lt;&gt;"Cancelado"),$Q38,""),"")</f>
        <v/>
      </c>
    </row>
    <row r="39">
      <c r="A39" s="14" t="n"/>
      <c r="B39" s="14" t="n"/>
      <c r="C39" s="45">
        <f>IF($B39="","",IFERROR(VLOOKUP($B39,'Agenda'!$A$5:$J$104,2,FALSE),""))</f>
        <v/>
      </c>
      <c r="D39" s="22">
        <f>IF($B39="","",IFERROR(VLOOKUP($B39,'Agenda'!$A$5:$J$104,3,FALSE),""))</f>
        <v/>
      </c>
      <c r="E39" s="11">
        <f>IF($B39="","",IFERROR(VLOOKUP($B39,'Agenda'!$A$5:$J$104,4,FALSE),""))</f>
        <v/>
      </c>
      <c r="F39" s="11">
        <f>IF($B39="","",IFERROR(VLOOKUP($B39,'Agenda'!$A$5:$J$104,5,FALSE),""))</f>
        <v/>
      </c>
      <c r="G39" s="17" t="n"/>
      <c r="H39" s="23">
        <f>IF($G39="","",IFERROR(VLOOKUP($G39,'Parâmetros'!$A$11:$E$110,2,FALSE),""))</f>
        <v/>
      </c>
      <c r="I39" s="24">
        <f>IF($G39="","",IFERROR(VLOOKUP($G39,'Parâmetros'!$A$11:$E$110,3,FALSE),""))</f>
        <v/>
      </c>
      <c r="J39" s="25">
        <f>IF($B39="","",IFERROR(VLOOKUP($B39,'Agenda'!$A$5:$J$104,6,FALSE),""))</f>
        <v/>
      </c>
      <c r="K39" s="24">
        <f>IF(OR($I39="",$J39=""),"",IFERROR($I39*$J39,""))</f>
        <v/>
      </c>
      <c r="L39" s="26" t="n"/>
      <c r="M39" s="24">
        <f>IF($G39="","",IFERROR(VLOOKUP($G39,'Parâmetros'!$A$11:$E$110,5,FALSE),""))</f>
        <v/>
      </c>
      <c r="N39" s="24">
        <f>IF(OR($K39="",$L39="",$M39=""),"",IFERROR(MAX($K39+$M39-$L39,0),""))</f>
        <v/>
      </c>
      <c r="O39" s="46">
        <f>IF($G39="","",IFERROR(VLOOKUP($G39,'Parâmetros'!$A$11:$E$110,4,FALSE),""))</f>
        <v/>
      </c>
      <c r="P39" s="46">
        <f>IF(OR($N39="",$O39=""),"",IFERROR($N39*$O39,""))</f>
        <v/>
      </c>
      <c r="Q39" s="43">
        <f>IF($B39="","",IFERROR(VLOOKUP($B39,'Agenda'!$A$5:$J$104,10,FALSE),""))</f>
        <v/>
      </c>
      <c r="R39" s="23">
        <f>IF($B39="","",IFERROR(VLOOKUP($B39,'Agenda'!$A$5:$J$104,7,FALSE),""))</f>
        <v/>
      </c>
      <c r="S39" s="14" t="n"/>
      <c r="T39" s="17" t="n"/>
      <c r="U39" s="43">
        <f>IFERROR(IF(AND($Q39&lt;&gt;"",$Q39&gt;='Parâmetros'!$B$4,$Q39&lt;'Parâmetros'!$B$4+'Parâmetros'!$B$3+1,$S39&lt;&gt;"Pronto",$S39&lt;&gt;"Cancelado"),$Q39,""),"")</f>
        <v/>
      </c>
    </row>
    <row r="40">
      <c r="A40" s="14" t="n"/>
      <c r="B40" s="14" t="n"/>
      <c r="C40" s="47">
        <f>IF($B40="","",IFERROR(VLOOKUP($B40,'Agenda'!$A$5:$J$104,2,FALSE),""))</f>
        <v/>
      </c>
      <c r="D40" s="29">
        <f>IF($B40="","",IFERROR(VLOOKUP($B40,'Agenda'!$A$5:$J$104,3,FALSE),""))</f>
        <v/>
      </c>
      <c r="E40" s="9">
        <f>IF($B40="","",IFERROR(VLOOKUP($B40,'Agenda'!$A$5:$J$104,4,FALSE),""))</f>
        <v/>
      </c>
      <c r="F40" s="9">
        <f>IF($B40="","",IFERROR(VLOOKUP($B40,'Agenda'!$A$5:$J$104,5,FALSE),""))</f>
        <v/>
      </c>
      <c r="G40" s="17" t="n"/>
      <c r="H40" s="30">
        <f>IF($G40="","",IFERROR(VLOOKUP($G40,'Parâmetros'!$A$11:$E$110,2,FALSE),""))</f>
        <v/>
      </c>
      <c r="I40" s="31">
        <f>IF($G40="","",IFERROR(VLOOKUP($G40,'Parâmetros'!$A$11:$E$110,3,FALSE),""))</f>
        <v/>
      </c>
      <c r="J40" s="32">
        <f>IF($B40="","",IFERROR(VLOOKUP($B40,'Agenda'!$A$5:$J$104,6,FALSE),""))</f>
        <v/>
      </c>
      <c r="K40" s="31">
        <f>IF(OR($I40="",$J40=""),"",IFERROR($I40*$J40,""))</f>
        <v/>
      </c>
      <c r="L40" s="26" t="n"/>
      <c r="M40" s="31">
        <f>IF($G40="","",IFERROR(VLOOKUP($G40,'Parâmetros'!$A$11:$E$110,5,FALSE),""))</f>
        <v/>
      </c>
      <c r="N40" s="31">
        <f>IF(OR($K40="",$L40="",$M40=""),"",IFERROR(MAX($K40+$M40-$L40,0),""))</f>
        <v/>
      </c>
      <c r="O40" s="48">
        <f>IF($G40="","",IFERROR(VLOOKUP($G40,'Parâmetros'!$A$11:$E$110,4,FALSE),""))</f>
        <v/>
      </c>
      <c r="P40" s="48">
        <f>IF(OR($N40="",$O40=""),"",IFERROR($N40*$O40,""))</f>
        <v/>
      </c>
      <c r="Q40" s="44">
        <f>IF($B40="","",IFERROR(VLOOKUP($B40,'Agenda'!$A$5:$J$104,10,FALSE),""))</f>
        <v/>
      </c>
      <c r="R40" s="30">
        <f>IF($B40="","",IFERROR(VLOOKUP($B40,'Agenda'!$A$5:$J$104,7,FALSE),""))</f>
        <v/>
      </c>
      <c r="S40" s="14" t="n"/>
      <c r="T40" s="17" t="n"/>
      <c r="U40" s="44">
        <f>IFERROR(IF(AND($Q40&lt;&gt;"",$Q40&gt;='Parâmetros'!$B$4,$Q40&lt;'Parâmetros'!$B$4+'Parâmetros'!$B$3+1,$S40&lt;&gt;"Pronto",$S40&lt;&gt;"Cancelado"),$Q40,""),"")</f>
        <v/>
      </c>
    </row>
    <row r="41">
      <c r="A41" s="14" t="n"/>
      <c r="B41" s="14" t="n"/>
      <c r="C41" s="45">
        <f>IF($B41="","",IFERROR(VLOOKUP($B41,'Agenda'!$A$5:$J$104,2,FALSE),""))</f>
        <v/>
      </c>
      <c r="D41" s="22">
        <f>IF($B41="","",IFERROR(VLOOKUP($B41,'Agenda'!$A$5:$J$104,3,FALSE),""))</f>
        <v/>
      </c>
      <c r="E41" s="11">
        <f>IF($B41="","",IFERROR(VLOOKUP($B41,'Agenda'!$A$5:$J$104,4,FALSE),""))</f>
        <v/>
      </c>
      <c r="F41" s="11">
        <f>IF($B41="","",IFERROR(VLOOKUP($B41,'Agenda'!$A$5:$J$104,5,FALSE),""))</f>
        <v/>
      </c>
      <c r="G41" s="17" t="n"/>
      <c r="H41" s="23">
        <f>IF($G41="","",IFERROR(VLOOKUP($G41,'Parâmetros'!$A$11:$E$110,2,FALSE),""))</f>
        <v/>
      </c>
      <c r="I41" s="24">
        <f>IF($G41="","",IFERROR(VLOOKUP($G41,'Parâmetros'!$A$11:$E$110,3,FALSE),""))</f>
        <v/>
      </c>
      <c r="J41" s="25">
        <f>IF($B41="","",IFERROR(VLOOKUP($B41,'Agenda'!$A$5:$J$104,6,FALSE),""))</f>
        <v/>
      </c>
      <c r="K41" s="24">
        <f>IF(OR($I41="",$J41=""),"",IFERROR($I41*$J41,""))</f>
        <v/>
      </c>
      <c r="L41" s="26" t="n"/>
      <c r="M41" s="24">
        <f>IF($G41="","",IFERROR(VLOOKUP($G41,'Parâmetros'!$A$11:$E$110,5,FALSE),""))</f>
        <v/>
      </c>
      <c r="N41" s="24">
        <f>IF(OR($K41="",$L41="",$M41=""),"",IFERROR(MAX($K41+$M41-$L41,0),""))</f>
        <v/>
      </c>
      <c r="O41" s="46">
        <f>IF($G41="","",IFERROR(VLOOKUP($G41,'Parâmetros'!$A$11:$E$110,4,FALSE),""))</f>
        <v/>
      </c>
      <c r="P41" s="46">
        <f>IF(OR($N41="",$O41=""),"",IFERROR($N41*$O41,""))</f>
        <v/>
      </c>
      <c r="Q41" s="43">
        <f>IF($B41="","",IFERROR(VLOOKUP($B41,'Agenda'!$A$5:$J$104,10,FALSE),""))</f>
        <v/>
      </c>
      <c r="R41" s="23">
        <f>IF($B41="","",IFERROR(VLOOKUP($B41,'Agenda'!$A$5:$J$104,7,FALSE),""))</f>
        <v/>
      </c>
      <c r="S41" s="14" t="n"/>
      <c r="T41" s="17" t="n"/>
      <c r="U41" s="43">
        <f>IFERROR(IF(AND($Q41&lt;&gt;"",$Q41&gt;='Parâmetros'!$B$4,$Q41&lt;'Parâmetros'!$B$4+'Parâmetros'!$B$3+1,$S41&lt;&gt;"Pronto",$S41&lt;&gt;"Cancelado"),$Q41,""),"")</f>
        <v/>
      </c>
    </row>
    <row r="42">
      <c r="A42" s="14" t="n"/>
      <c r="B42" s="14" t="n"/>
      <c r="C42" s="47">
        <f>IF($B42="","",IFERROR(VLOOKUP($B42,'Agenda'!$A$5:$J$104,2,FALSE),""))</f>
        <v/>
      </c>
      <c r="D42" s="29">
        <f>IF($B42="","",IFERROR(VLOOKUP($B42,'Agenda'!$A$5:$J$104,3,FALSE),""))</f>
        <v/>
      </c>
      <c r="E42" s="9">
        <f>IF($B42="","",IFERROR(VLOOKUP($B42,'Agenda'!$A$5:$J$104,4,FALSE),""))</f>
        <v/>
      </c>
      <c r="F42" s="9">
        <f>IF($B42="","",IFERROR(VLOOKUP($B42,'Agenda'!$A$5:$J$104,5,FALSE),""))</f>
        <v/>
      </c>
      <c r="G42" s="17" t="n"/>
      <c r="H42" s="30">
        <f>IF($G42="","",IFERROR(VLOOKUP($G42,'Parâmetros'!$A$11:$E$110,2,FALSE),""))</f>
        <v/>
      </c>
      <c r="I42" s="31">
        <f>IF($G42="","",IFERROR(VLOOKUP($G42,'Parâmetros'!$A$11:$E$110,3,FALSE),""))</f>
        <v/>
      </c>
      <c r="J42" s="32">
        <f>IF($B42="","",IFERROR(VLOOKUP($B42,'Agenda'!$A$5:$J$104,6,FALSE),""))</f>
        <v/>
      </c>
      <c r="K42" s="31">
        <f>IF(OR($I42="",$J42=""),"",IFERROR($I42*$J42,""))</f>
        <v/>
      </c>
      <c r="L42" s="26" t="n"/>
      <c r="M42" s="31">
        <f>IF($G42="","",IFERROR(VLOOKUP($G42,'Parâmetros'!$A$11:$E$110,5,FALSE),""))</f>
        <v/>
      </c>
      <c r="N42" s="31">
        <f>IF(OR($K42="",$L42="",$M42=""),"",IFERROR(MAX($K42+$M42-$L42,0),""))</f>
        <v/>
      </c>
      <c r="O42" s="48">
        <f>IF($G42="","",IFERROR(VLOOKUP($G42,'Parâmetros'!$A$11:$E$110,4,FALSE),""))</f>
        <v/>
      </c>
      <c r="P42" s="48">
        <f>IF(OR($N42="",$O42=""),"",IFERROR($N42*$O42,""))</f>
        <v/>
      </c>
      <c r="Q42" s="44">
        <f>IF($B42="","",IFERROR(VLOOKUP($B42,'Agenda'!$A$5:$J$104,10,FALSE),""))</f>
        <v/>
      </c>
      <c r="R42" s="30">
        <f>IF($B42="","",IFERROR(VLOOKUP($B42,'Agenda'!$A$5:$J$104,7,FALSE),""))</f>
        <v/>
      </c>
      <c r="S42" s="14" t="n"/>
      <c r="T42" s="17" t="n"/>
      <c r="U42" s="44">
        <f>IFERROR(IF(AND($Q42&lt;&gt;"",$Q42&gt;='Parâmetros'!$B$4,$Q42&lt;'Parâmetros'!$B$4+'Parâmetros'!$B$3+1,$S42&lt;&gt;"Pronto",$S42&lt;&gt;"Cancelado"),$Q42,""),"")</f>
        <v/>
      </c>
    </row>
    <row r="43">
      <c r="A43" s="14" t="n"/>
      <c r="B43" s="14" t="n"/>
      <c r="C43" s="45">
        <f>IF($B43="","",IFERROR(VLOOKUP($B43,'Agenda'!$A$5:$J$104,2,FALSE),""))</f>
        <v/>
      </c>
      <c r="D43" s="22">
        <f>IF($B43="","",IFERROR(VLOOKUP($B43,'Agenda'!$A$5:$J$104,3,FALSE),""))</f>
        <v/>
      </c>
      <c r="E43" s="11">
        <f>IF($B43="","",IFERROR(VLOOKUP($B43,'Agenda'!$A$5:$J$104,4,FALSE),""))</f>
        <v/>
      </c>
      <c r="F43" s="11">
        <f>IF($B43="","",IFERROR(VLOOKUP($B43,'Agenda'!$A$5:$J$104,5,FALSE),""))</f>
        <v/>
      </c>
      <c r="G43" s="17" t="n"/>
      <c r="H43" s="23">
        <f>IF($G43="","",IFERROR(VLOOKUP($G43,'Parâmetros'!$A$11:$E$110,2,FALSE),""))</f>
        <v/>
      </c>
      <c r="I43" s="24">
        <f>IF($G43="","",IFERROR(VLOOKUP($G43,'Parâmetros'!$A$11:$E$110,3,FALSE),""))</f>
        <v/>
      </c>
      <c r="J43" s="25">
        <f>IF($B43="","",IFERROR(VLOOKUP($B43,'Agenda'!$A$5:$J$104,6,FALSE),""))</f>
        <v/>
      </c>
      <c r="K43" s="24">
        <f>IF(OR($I43="",$J43=""),"",IFERROR($I43*$J43,""))</f>
        <v/>
      </c>
      <c r="L43" s="26" t="n"/>
      <c r="M43" s="24">
        <f>IF($G43="","",IFERROR(VLOOKUP($G43,'Parâmetros'!$A$11:$E$110,5,FALSE),""))</f>
        <v/>
      </c>
      <c r="N43" s="24">
        <f>IF(OR($K43="",$L43="",$M43=""),"",IFERROR(MAX($K43+$M43-$L43,0),""))</f>
        <v/>
      </c>
      <c r="O43" s="46">
        <f>IF($G43="","",IFERROR(VLOOKUP($G43,'Parâmetros'!$A$11:$E$110,4,FALSE),""))</f>
        <v/>
      </c>
      <c r="P43" s="46">
        <f>IF(OR($N43="",$O43=""),"",IFERROR($N43*$O43,""))</f>
        <v/>
      </c>
      <c r="Q43" s="43">
        <f>IF($B43="","",IFERROR(VLOOKUP($B43,'Agenda'!$A$5:$J$104,10,FALSE),""))</f>
        <v/>
      </c>
      <c r="R43" s="23">
        <f>IF($B43="","",IFERROR(VLOOKUP($B43,'Agenda'!$A$5:$J$104,7,FALSE),""))</f>
        <v/>
      </c>
      <c r="S43" s="14" t="n"/>
      <c r="T43" s="17" t="n"/>
      <c r="U43" s="43">
        <f>IFERROR(IF(AND($Q43&lt;&gt;"",$Q43&gt;='Parâmetros'!$B$4,$Q43&lt;'Parâmetros'!$B$4+'Parâmetros'!$B$3+1,$S43&lt;&gt;"Pronto",$S43&lt;&gt;"Cancelado"),$Q43,""),"")</f>
        <v/>
      </c>
    </row>
    <row r="44">
      <c r="A44" s="14" t="n"/>
      <c r="B44" s="14" t="n"/>
      <c r="C44" s="47">
        <f>IF($B44="","",IFERROR(VLOOKUP($B44,'Agenda'!$A$5:$J$104,2,FALSE),""))</f>
        <v/>
      </c>
      <c r="D44" s="29">
        <f>IF($B44="","",IFERROR(VLOOKUP($B44,'Agenda'!$A$5:$J$104,3,FALSE),""))</f>
        <v/>
      </c>
      <c r="E44" s="9">
        <f>IF($B44="","",IFERROR(VLOOKUP($B44,'Agenda'!$A$5:$J$104,4,FALSE),""))</f>
        <v/>
      </c>
      <c r="F44" s="9">
        <f>IF($B44="","",IFERROR(VLOOKUP($B44,'Agenda'!$A$5:$J$104,5,FALSE),""))</f>
        <v/>
      </c>
      <c r="G44" s="17" t="n"/>
      <c r="H44" s="30">
        <f>IF($G44="","",IFERROR(VLOOKUP($G44,'Parâmetros'!$A$11:$E$110,2,FALSE),""))</f>
        <v/>
      </c>
      <c r="I44" s="31">
        <f>IF($G44="","",IFERROR(VLOOKUP($G44,'Parâmetros'!$A$11:$E$110,3,FALSE),""))</f>
        <v/>
      </c>
      <c r="J44" s="32">
        <f>IF($B44="","",IFERROR(VLOOKUP($B44,'Agenda'!$A$5:$J$104,6,FALSE),""))</f>
        <v/>
      </c>
      <c r="K44" s="31">
        <f>IF(OR($I44="",$J44=""),"",IFERROR($I44*$J44,""))</f>
        <v/>
      </c>
      <c r="L44" s="26" t="n"/>
      <c r="M44" s="31">
        <f>IF($G44="","",IFERROR(VLOOKUP($G44,'Parâmetros'!$A$11:$E$110,5,FALSE),""))</f>
        <v/>
      </c>
      <c r="N44" s="31">
        <f>IF(OR($K44="",$L44="",$M44=""),"",IFERROR(MAX($K44+$M44-$L44,0),""))</f>
        <v/>
      </c>
      <c r="O44" s="48">
        <f>IF($G44="","",IFERROR(VLOOKUP($G44,'Parâmetros'!$A$11:$E$110,4,FALSE),""))</f>
        <v/>
      </c>
      <c r="P44" s="48">
        <f>IF(OR($N44="",$O44=""),"",IFERROR($N44*$O44,""))</f>
        <v/>
      </c>
      <c r="Q44" s="44">
        <f>IF($B44="","",IFERROR(VLOOKUP($B44,'Agenda'!$A$5:$J$104,10,FALSE),""))</f>
        <v/>
      </c>
      <c r="R44" s="30">
        <f>IF($B44="","",IFERROR(VLOOKUP($B44,'Agenda'!$A$5:$J$104,7,FALSE),""))</f>
        <v/>
      </c>
      <c r="S44" s="14" t="n"/>
      <c r="T44" s="17" t="n"/>
      <c r="U44" s="44">
        <f>IFERROR(IF(AND($Q44&lt;&gt;"",$Q44&gt;='Parâmetros'!$B$4,$Q44&lt;'Parâmetros'!$B$4+'Parâmetros'!$B$3+1,$S44&lt;&gt;"Pronto",$S44&lt;&gt;"Cancelado"),$Q44,""),"")</f>
        <v/>
      </c>
    </row>
    <row r="45">
      <c r="A45" s="14" t="n"/>
      <c r="B45" s="14" t="n"/>
      <c r="C45" s="45">
        <f>IF($B45="","",IFERROR(VLOOKUP($B45,'Agenda'!$A$5:$J$104,2,FALSE),""))</f>
        <v/>
      </c>
      <c r="D45" s="22">
        <f>IF($B45="","",IFERROR(VLOOKUP($B45,'Agenda'!$A$5:$J$104,3,FALSE),""))</f>
        <v/>
      </c>
      <c r="E45" s="11">
        <f>IF($B45="","",IFERROR(VLOOKUP($B45,'Agenda'!$A$5:$J$104,4,FALSE),""))</f>
        <v/>
      </c>
      <c r="F45" s="11">
        <f>IF($B45="","",IFERROR(VLOOKUP($B45,'Agenda'!$A$5:$J$104,5,FALSE),""))</f>
        <v/>
      </c>
      <c r="G45" s="17" t="n"/>
      <c r="H45" s="23">
        <f>IF($G45="","",IFERROR(VLOOKUP($G45,'Parâmetros'!$A$11:$E$110,2,FALSE),""))</f>
        <v/>
      </c>
      <c r="I45" s="24">
        <f>IF($G45="","",IFERROR(VLOOKUP($G45,'Parâmetros'!$A$11:$E$110,3,FALSE),""))</f>
        <v/>
      </c>
      <c r="J45" s="25">
        <f>IF($B45="","",IFERROR(VLOOKUP($B45,'Agenda'!$A$5:$J$104,6,FALSE),""))</f>
        <v/>
      </c>
      <c r="K45" s="24">
        <f>IF(OR($I45="",$J45=""),"",IFERROR($I45*$J45,""))</f>
        <v/>
      </c>
      <c r="L45" s="26" t="n"/>
      <c r="M45" s="24">
        <f>IF($G45="","",IFERROR(VLOOKUP($G45,'Parâmetros'!$A$11:$E$110,5,FALSE),""))</f>
        <v/>
      </c>
      <c r="N45" s="24">
        <f>IF(OR($K45="",$L45="",$M45=""),"",IFERROR(MAX($K45+$M45-$L45,0),""))</f>
        <v/>
      </c>
      <c r="O45" s="46">
        <f>IF($G45="","",IFERROR(VLOOKUP($G45,'Parâmetros'!$A$11:$E$110,4,FALSE),""))</f>
        <v/>
      </c>
      <c r="P45" s="46">
        <f>IF(OR($N45="",$O45=""),"",IFERROR($N45*$O45,""))</f>
        <v/>
      </c>
      <c r="Q45" s="43">
        <f>IF($B45="","",IFERROR(VLOOKUP($B45,'Agenda'!$A$5:$J$104,10,FALSE),""))</f>
        <v/>
      </c>
      <c r="R45" s="23">
        <f>IF($B45="","",IFERROR(VLOOKUP($B45,'Agenda'!$A$5:$J$104,7,FALSE),""))</f>
        <v/>
      </c>
      <c r="S45" s="14" t="n"/>
      <c r="T45" s="17" t="n"/>
      <c r="U45" s="43">
        <f>IFERROR(IF(AND($Q45&lt;&gt;"",$Q45&gt;='Parâmetros'!$B$4,$Q45&lt;'Parâmetros'!$B$4+'Parâmetros'!$B$3+1,$S45&lt;&gt;"Pronto",$S45&lt;&gt;"Cancelado"),$Q45,""),"")</f>
        <v/>
      </c>
    </row>
    <row r="46">
      <c r="A46" s="14" t="n"/>
      <c r="B46" s="14" t="n"/>
      <c r="C46" s="47">
        <f>IF($B46="","",IFERROR(VLOOKUP($B46,'Agenda'!$A$5:$J$104,2,FALSE),""))</f>
        <v/>
      </c>
      <c r="D46" s="29">
        <f>IF($B46="","",IFERROR(VLOOKUP($B46,'Agenda'!$A$5:$J$104,3,FALSE),""))</f>
        <v/>
      </c>
      <c r="E46" s="9">
        <f>IF($B46="","",IFERROR(VLOOKUP($B46,'Agenda'!$A$5:$J$104,4,FALSE),""))</f>
        <v/>
      </c>
      <c r="F46" s="9">
        <f>IF($B46="","",IFERROR(VLOOKUP($B46,'Agenda'!$A$5:$J$104,5,FALSE),""))</f>
        <v/>
      </c>
      <c r="G46" s="17" t="n"/>
      <c r="H46" s="30">
        <f>IF($G46="","",IFERROR(VLOOKUP($G46,'Parâmetros'!$A$11:$E$110,2,FALSE),""))</f>
        <v/>
      </c>
      <c r="I46" s="31">
        <f>IF($G46="","",IFERROR(VLOOKUP($G46,'Parâmetros'!$A$11:$E$110,3,FALSE),""))</f>
        <v/>
      </c>
      <c r="J46" s="32">
        <f>IF($B46="","",IFERROR(VLOOKUP($B46,'Agenda'!$A$5:$J$104,6,FALSE),""))</f>
        <v/>
      </c>
      <c r="K46" s="31">
        <f>IF(OR($I46="",$J46=""),"",IFERROR($I46*$J46,""))</f>
        <v/>
      </c>
      <c r="L46" s="26" t="n"/>
      <c r="M46" s="31">
        <f>IF($G46="","",IFERROR(VLOOKUP($G46,'Parâmetros'!$A$11:$E$110,5,FALSE),""))</f>
        <v/>
      </c>
      <c r="N46" s="31">
        <f>IF(OR($K46="",$L46="",$M46=""),"",IFERROR(MAX($K46+$M46-$L46,0),""))</f>
        <v/>
      </c>
      <c r="O46" s="48">
        <f>IF($G46="","",IFERROR(VLOOKUP($G46,'Parâmetros'!$A$11:$E$110,4,FALSE),""))</f>
        <v/>
      </c>
      <c r="P46" s="48">
        <f>IF(OR($N46="",$O46=""),"",IFERROR($N46*$O46,""))</f>
        <v/>
      </c>
      <c r="Q46" s="44">
        <f>IF($B46="","",IFERROR(VLOOKUP($B46,'Agenda'!$A$5:$J$104,10,FALSE),""))</f>
        <v/>
      </c>
      <c r="R46" s="30">
        <f>IF($B46="","",IFERROR(VLOOKUP($B46,'Agenda'!$A$5:$J$104,7,FALSE),""))</f>
        <v/>
      </c>
      <c r="S46" s="14" t="n"/>
      <c r="T46" s="17" t="n"/>
      <c r="U46" s="44">
        <f>IFERROR(IF(AND($Q46&lt;&gt;"",$Q46&gt;='Parâmetros'!$B$4,$Q46&lt;'Parâmetros'!$B$4+'Parâmetros'!$B$3+1,$S46&lt;&gt;"Pronto",$S46&lt;&gt;"Cancelado"),$Q46,""),"")</f>
        <v/>
      </c>
    </row>
    <row r="47">
      <c r="A47" s="14" t="n"/>
      <c r="B47" s="14" t="n"/>
      <c r="C47" s="45">
        <f>IF($B47="","",IFERROR(VLOOKUP($B47,'Agenda'!$A$5:$J$104,2,FALSE),""))</f>
        <v/>
      </c>
      <c r="D47" s="22">
        <f>IF($B47="","",IFERROR(VLOOKUP($B47,'Agenda'!$A$5:$J$104,3,FALSE),""))</f>
        <v/>
      </c>
      <c r="E47" s="11">
        <f>IF($B47="","",IFERROR(VLOOKUP($B47,'Agenda'!$A$5:$J$104,4,FALSE),""))</f>
        <v/>
      </c>
      <c r="F47" s="11">
        <f>IF($B47="","",IFERROR(VLOOKUP($B47,'Agenda'!$A$5:$J$104,5,FALSE),""))</f>
        <v/>
      </c>
      <c r="G47" s="17" t="n"/>
      <c r="H47" s="23">
        <f>IF($G47="","",IFERROR(VLOOKUP($G47,'Parâmetros'!$A$11:$E$110,2,FALSE),""))</f>
        <v/>
      </c>
      <c r="I47" s="24">
        <f>IF($G47="","",IFERROR(VLOOKUP($G47,'Parâmetros'!$A$11:$E$110,3,FALSE),""))</f>
        <v/>
      </c>
      <c r="J47" s="25">
        <f>IF($B47="","",IFERROR(VLOOKUP($B47,'Agenda'!$A$5:$J$104,6,FALSE),""))</f>
        <v/>
      </c>
      <c r="K47" s="24">
        <f>IF(OR($I47="",$J47=""),"",IFERROR($I47*$J47,""))</f>
        <v/>
      </c>
      <c r="L47" s="26" t="n"/>
      <c r="M47" s="24">
        <f>IF($G47="","",IFERROR(VLOOKUP($G47,'Parâmetros'!$A$11:$E$110,5,FALSE),""))</f>
        <v/>
      </c>
      <c r="N47" s="24">
        <f>IF(OR($K47="",$L47="",$M47=""),"",IFERROR(MAX($K47+$M47-$L47,0),""))</f>
        <v/>
      </c>
      <c r="O47" s="46">
        <f>IF($G47="","",IFERROR(VLOOKUP($G47,'Parâmetros'!$A$11:$E$110,4,FALSE),""))</f>
        <v/>
      </c>
      <c r="P47" s="46">
        <f>IF(OR($N47="",$O47=""),"",IFERROR($N47*$O47,""))</f>
        <v/>
      </c>
      <c r="Q47" s="43">
        <f>IF($B47="","",IFERROR(VLOOKUP($B47,'Agenda'!$A$5:$J$104,10,FALSE),""))</f>
        <v/>
      </c>
      <c r="R47" s="23">
        <f>IF($B47="","",IFERROR(VLOOKUP($B47,'Agenda'!$A$5:$J$104,7,FALSE),""))</f>
        <v/>
      </c>
      <c r="S47" s="14" t="n"/>
      <c r="T47" s="17" t="n"/>
      <c r="U47" s="43">
        <f>IFERROR(IF(AND($Q47&lt;&gt;"",$Q47&gt;='Parâmetros'!$B$4,$Q47&lt;'Parâmetros'!$B$4+'Parâmetros'!$B$3+1,$S47&lt;&gt;"Pronto",$S47&lt;&gt;"Cancelado"),$Q47,""),"")</f>
        <v/>
      </c>
    </row>
    <row r="48">
      <c r="A48" s="14" t="n"/>
      <c r="B48" s="14" t="n"/>
      <c r="C48" s="47">
        <f>IF($B48="","",IFERROR(VLOOKUP($B48,'Agenda'!$A$5:$J$104,2,FALSE),""))</f>
        <v/>
      </c>
      <c r="D48" s="29">
        <f>IF($B48="","",IFERROR(VLOOKUP($B48,'Agenda'!$A$5:$J$104,3,FALSE),""))</f>
        <v/>
      </c>
      <c r="E48" s="9">
        <f>IF($B48="","",IFERROR(VLOOKUP($B48,'Agenda'!$A$5:$J$104,4,FALSE),""))</f>
        <v/>
      </c>
      <c r="F48" s="9">
        <f>IF($B48="","",IFERROR(VLOOKUP($B48,'Agenda'!$A$5:$J$104,5,FALSE),""))</f>
        <v/>
      </c>
      <c r="G48" s="17" t="n"/>
      <c r="H48" s="30">
        <f>IF($G48="","",IFERROR(VLOOKUP($G48,'Parâmetros'!$A$11:$E$110,2,FALSE),""))</f>
        <v/>
      </c>
      <c r="I48" s="31">
        <f>IF($G48="","",IFERROR(VLOOKUP($G48,'Parâmetros'!$A$11:$E$110,3,FALSE),""))</f>
        <v/>
      </c>
      <c r="J48" s="32">
        <f>IF($B48="","",IFERROR(VLOOKUP($B48,'Agenda'!$A$5:$J$104,6,FALSE),""))</f>
        <v/>
      </c>
      <c r="K48" s="31">
        <f>IF(OR($I48="",$J48=""),"",IFERROR($I48*$J48,""))</f>
        <v/>
      </c>
      <c r="L48" s="26" t="n"/>
      <c r="M48" s="31">
        <f>IF($G48="","",IFERROR(VLOOKUP($G48,'Parâmetros'!$A$11:$E$110,5,FALSE),""))</f>
        <v/>
      </c>
      <c r="N48" s="31">
        <f>IF(OR($K48="",$L48="",$M48=""),"",IFERROR(MAX($K48+$M48-$L48,0),""))</f>
        <v/>
      </c>
      <c r="O48" s="48">
        <f>IF($G48="","",IFERROR(VLOOKUP($G48,'Parâmetros'!$A$11:$E$110,4,FALSE),""))</f>
        <v/>
      </c>
      <c r="P48" s="48">
        <f>IF(OR($N48="",$O48=""),"",IFERROR($N48*$O48,""))</f>
        <v/>
      </c>
      <c r="Q48" s="44">
        <f>IF($B48="","",IFERROR(VLOOKUP($B48,'Agenda'!$A$5:$J$104,10,FALSE),""))</f>
        <v/>
      </c>
      <c r="R48" s="30">
        <f>IF($B48="","",IFERROR(VLOOKUP($B48,'Agenda'!$A$5:$J$104,7,FALSE),""))</f>
        <v/>
      </c>
      <c r="S48" s="14" t="n"/>
      <c r="T48" s="17" t="n"/>
      <c r="U48" s="44">
        <f>IFERROR(IF(AND($Q48&lt;&gt;"",$Q48&gt;='Parâmetros'!$B$4,$Q48&lt;'Parâmetros'!$B$4+'Parâmetros'!$B$3+1,$S48&lt;&gt;"Pronto",$S48&lt;&gt;"Cancelado"),$Q48,""),"")</f>
        <v/>
      </c>
    </row>
    <row r="49">
      <c r="A49" s="14" t="n"/>
      <c r="B49" s="14" t="n"/>
      <c r="C49" s="45">
        <f>IF($B49="","",IFERROR(VLOOKUP($B49,'Agenda'!$A$5:$J$104,2,FALSE),""))</f>
        <v/>
      </c>
      <c r="D49" s="22">
        <f>IF($B49="","",IFERROR(VLOOKUP($B49,'Agenda'!$A$5:$J$104,3,FALSE),""))</f>
        <v/>
      </c>
      <c r="E49" s="11">
        <f>IF($B49="","",IFERROR(VLOOKUP($B49,'Agenda'!$A$5:$J$104,4,FALSE),""))</f>
        <v/>
      </c>
      <c r="F49" s="11">
        <f>IF($B49="","",IFERROR(VLOOKUP($B49,'Agenda'!$A$5:$J$104,5,FALSE),""))</f>
        <v/>
      </c>
      <c r="G49" s="17" t="n"/>
      <c r="H49" s="23">
        <f>IF($G49="","",IFERROR(VLOOKUP($G49,'Parâmetros'!$A$11:$E$110,2,FALSE),""))</f>
        <v/>
      </c>
      <c r="I49" s="24">
        <f>IF($G49="","",IFERROR(VLOOKUP($G49,'Parâmetros'!$A$11:$E$110,3,FALSE),""))</f>
        <v/>
      </c>
      <c r="J49" s="25">
        <f>IF($B49="","",IFERROR(VLOOKUP($B49,'Agenda'!$A$5:$J$104,6,FALSE),""))</f>
        <v/>
      </c>
      <c r="K49" s="24">
        <f>IF(OR($I49="",$J49=""),"",IFERROR($I49*$J49,""))</f>
        <v/>
      </c>
      <c r="L49" s="26" t="n"/>
      <c r="M49" s="24">
        <f>IF($G49="","",IFERROR(VLOOKUP($G49,'Parâmetros'!$A$11:$E$110,5,FALSE),""))</f>
        <v/>
      </c>
      <c r="N49" s="24">
        <f>IF(OR($K49="",$L49="",$M49=""),"",IFERROR(MAX($K49+$M49-$L49,0),""))</f>
        <v/>
      </c>
      <c r="O49" s="46">
        <f>IF($G49="","",IFERROR(VLOOKUP($G49,'Parâmetros'!$A$11:$E$110,4,FALSE),""))</f>
        <v/>
      </c>
      <c r="P49" s="46">
        <f>IF(OR($N49="",$O49=""),"",IFERROR($N49*$O49,""))</f>
        <v/>
      </c>
      <c r="Q49" s="43">
        <f>IF($B49="","",IFERROR(VLOOKUP($B49,'Agenda'!$A$5:$J$104,10,FALSE),""))</f>
        <v/>
      </c>
      <c r="R49" s="23">
        <f>IF($B49="","",IFERROR(VLOOKUP($B49,'Agenda'!$A$5:$J$104,7,FALSE),""))</f>
        <v/>
      </c>
      <c r="S49" s="14" t="n"/>
      <c r="T49" s="17" t="n"/>
      <c r="U49" s="43">
        <f>IFERROR(IF(AND($Q49&lt;&gt;"",$Q49&gt;='Parâmetros'!$B$4,$Q49&lt;'Parâmetros'!$B$4+'Parâmetros'!$B$3+1,$S49&lt;&gt;"Pronto",$S49&lt;&gt;"Cancelado"),$Q49,""),"")</f>
        <v/>
      </c>
    </row>
    <row r="50">
      <c r="A50" s="14" t="n"/>
      <c r="B50" s="14" t="n"/>
      <c r="C50" s="47">
        <f>IF($B50="","",IFERROR(VLOOKUP($B50,'Agenda'!$A$5:$J$104,2,FALSE),""))</f>
        <v/>
      </c>
      <c r="D50" s="29">
        <f>IF($B50="","",IFERROR(VLOOKUP($B50,'Agenda'!$A$5:$J$104,3,FALSE),""))</f>
        <v/>
      </c>
      <c r="E50" s="9">
        <f>IF($B50="","",IFERROR(VLOOKUP($B50,'Agenda'!$A$5:$J$104,4,FALSE),""))</f>
        <v/>
      </c>
      <c r="F50" s="9">
        <f>IF($B50="","",IFERROR(VLOOKUP($B50,'Agenda'!$A$5:$J$104,5,FALSE),""))</f>
        <v/>
      </c>
      <c r="G50" s="17" t="n"/>
      <c r="H50" s="30">
        <f>IF($G50="","",IFERROR(VLOOKUP($G50,'Parâmetros'!$A$11:$E$110,2,FALSE),""))</f>
        <v/>
      </c>
      <c r="I50" s="31">
        <f>IF($G50="","",IFERROR(VLOOKUP($G50,'Parâmetros'!$A$11:$E$110,3,FALSE),""))</f>
        <v/>
      </c>
      <c r="J50" s="32">
        <f>IF($B50="","",IFERROR(VLOOKUP($B50,'Agenda'!$A$5:$J$104,6,FALSE),""))</f>
        <v/>
      </c>
      <c r="K50" s="31">
        <f>IF(OR($I50="",$J50=""),"",IFERROR($I50*$J50,""))</f>
        <v/>
      </c>
      <c r="L50" s="26" t="n"/>
      <c r="M50" s="31">
        <f>IF($G50="","",IFERROR(VLOOKUP($G50,'Parâmetros'!$A$11:$E$110,5,FALSE),""))</f>
        <v/>
      </c>
      <c r="N50" s="31">
        <f>IF(OR($K50="",$L50="",$M50=""),"",IFERROR(MAX($K50+$M50-$L50,0),""))</f>
        <v/>
      </c>
      <c r="O50" s="48">
        <f>IF($G50="","",IFERROR(VLOOKUP($G50,'Parâmetros'!$A$11:$E$110,4,FALSE),""))</f>
        <v/>
      </c>
      <c r="P50" s="48">
        <f>IF(OR($N50="",$O50=""),"",IFERROR($N50*$O50,""))</f>
        <v/>
      </c>
      <c r="Q50" s="44">
        <f>IF($B50="","",IFERROR(VLOOKUP($B50,'Agenda'!$A$5:$J$104,10,FALSE),""))</f>
        <v/>
      </c>
      <c r="R50" s="30">
        <f>IF($B50="","",IFERROR(VLOOKUP($B50,'Agenda'!$A$5:$J$104,7,FALSE),""))</f>
        <v/>
      </c>
      <c r="S50" s="14" t="n"/>
      <c r="T50" s="17" t="n"/>
      <c r="U50" s="44">
        <f>IFERROR(IF(AND($Q50&lt;&gt;"",$Q50&gt;='Parâmetros'!$B$4,$Q50&lt;'Parâmetros'!$B$4+'Parâmetros'!$B$3+1,$S50&lt;&gt;"Pronto",$S50&lt;&gt;"Cancelado"),$Q50,""),"")</f>
        <v/>
      </c>
    </row>
    <row r="51">
      <c r="A51" s="14" t="n"/>
      <c r="B51" s="14" t="n"/>
      <c r="C51" s="45">
        <f>IF($B51="","",IFERROR(VLOOKUP($B51,'Agenda'!$A$5:$J$104,2,FALSE),""))</f>
        <v/>
      </c>
      <c r="D51" s="22">
        <f>IF($B51="","",IFERROR(VLOOKUP($B51,'Agenda'!$A$5:$J$104,3,FALSE),""))</f>
        <v/>
      </c>
      <c r="E51" s="11">
        <f>IF($B51="","",IFERROR(VLOOKUP($B51,'Agenda'!$A$5:$J$104,4,FALSE),""))</f>
        <v/>
      </c>
      <c r="F51" s="11">
        <f>IF($B51="","",IFERROR(VLOOKUP($B51,'Agenda'!$A$5:$J$104,5,FALSE),""))</f>
        <v/>
      </c>
      <c r="G51" s="17" t="n"/>
      <c r="H51" s="23">
        <f>IF($G51="","",IFERROR(VLOOKUP($G51,'Parâmetros'!$A$11:$E$110,2,FALSE),""))</f>
        <v/>
      </c>
      <c r="I51" s="24">
        <f>IF($G51="","",IFERROR(VLOOKUP($G51,'Parâmetros'!$A$11:$E$110,3,FALSE),""))</f>
        <v/>
      </c>
      <c r="J51" s="25">
        <f>IF($B51="","",IFERROR(VLOOKUP($B51,'Agenda'!$A$5:$J$104,6,FALSE),""))</f>
        <v/>
      </c>
      <c r="K51" s="24">
        <f>IF(OR($I51="",$J51=""),"",IFERROR($I51*$J51,""))</f>
        <v/>
      </c>
      <c r="L51" s="26" t="n"/>
      <c r="M51" s="24">
        <f>IF($G51="","",IFERROR(VLOOKUP($G51,'Parâmetros'!$A$11:$E$110,5,FALSE),""))</f>
        <v/>
      </c>
      <c r="N51" s="24">
        <f>IF(OR($K51="",$L51="",$M51=""),"",IFERROR(MAX($K51+$M51-$L51,0),""))</f>
        <v/>
      </c>
      <c r="O51" s="46">
        <f>IF($G51="","",IFERROR(VLOOKUP($G51,'Parâmetros'!$A$11:$E$110,4,FALSE),""))</f>
        <v/>
      </c>
      <c r="P51" s="46">
        <f>IF(OR($N51="",$O51=""),"",IFERROR($N51*$O51,""))</f>
        <v/>
      </c>
      <c r="Q51" s="43">
        <f>IF($B51="","",IFERROR(VLOOKUP($B51,'Agenda'!$A$5:$J$104,10,FALSE),""))</f>
        <v/>
      </c>
      <c r="R51" s="23">
        <f>IF($B51="","",IFERROR(VLOOKUP($B51,'Agenda'!$A$5:$J$104,7,FALSE),""))</f>
        <v/>
      </c>
      <c r="S51" s="14" t="n"/>
      <c r="T51" s="17" t="n"/>
      <c r="U51" s="43">
        <f>IFERROR(IF(AND($Q51&lt;&gt;"",$Q51&gt;='Parâmetros'!$B$4,$Q51&lt;'Parâmetros'!$B$4+'Parâmetros'!$B$3+1,$S51&lt;&gt;"Pronto",$S51&lt;&gt;"Cancelado"),$Q51,""),"")</f>
        <v/>
      </c>
    </row>
    <row r="52">
      <c r="A52" s="14" t="n"/>
      <c r="B52" s="14" t="n"/>
      <c r="C52" s="47">
        <f>IF($B52="","",IFERROR(VLOOKUP($B52,'Agenda'!$A$5:$J$104,2,FALSE),""))</f>
        <v/>
      </c>
      <c r="D52" s="29">
        <f>IF($B52="","",IFERROR(VLOOKUP($B52,'Agenda'!$A$5:$J$104,3,FALSE),""))</f>
        <v/>
      </c>
      <c r="E52" s="9">
        <f>IF($B52="","",IFERROR(VLOOKUP($B52,'Agenda'!$A$5:$J$104,4,FALSE),""))</f>
        <v/>
      </c>
      <c r="F52" s="9">
        <f>IF($B52="","",IFERROR(VLOOKUP($B52,'Agenda'!$A$5:$J$104,5,FALSE),""))</f>
        <v/>
      </c>
      <c r="G52" s="17" t="n"/>
      <c r="H52" s="30">
        <f>IF($G52="","",IFERROR(VLOOKUP($G52,'Parâmetros'!$A$11:$E$110,2,FALSE),""))</f>
        <v/>
      </c>
      <c r="I52" s="31">
        <f>IF($G52="","",IFERROR(VLOOKUP($G52,'Parâmetros'!$A$11:$E$110,3,FALSE),""))</f>
        <v/>
      </c>
      <c r="J52" s="32">
        <f>IF($B52="","",IFERROR(VLOOKUP($B52,'Agenda'!$A$5:$J$104,6,FALSE),""))</f>
        <v/>
      </c>
      <c r="K52" s="31">
        <f>IF(OR($I52="",$J52=""),"",IFERROR($I52*$J52,""))</f>
        <v/>
      </c>
      <c r="L52" s="26" t="n"/>
      <c r="M52" s="31">
        <f>IF($G52="","",IFERROR(VLOOKUP($G52,'Parâmetros'!$A$11:$E$110,5,FALSE),""))</f>
        <v/>
      </c>
      <c r="N52" s="31">
        <f>IF(OR($K52="",$L52="",$M52=""),"",IFERROR(MAX($K52+$M52-$L52,0),""))</f>
        <v/>
      </c>
      <c r="O52" s="48">
        <f>IF($G52="","",IFERROR(VLOOKUP($G52,'Parâmetros'!$A$11:$E$110,4,FALSE),""))</f>
        <v/>
      </c>
      <c r="P52" s="48">
        <f>IF(OR($N52="",$O52=""),"",IFERROR($N52*$O52,""))</f>
        <v/>
      </c>
      <c r="Q52" s="44">
        <f>IF($B52="","",IFERROR(VLOOKUP($B52,'Agenda'!$A$5:$J$104,10,FALSE),""))</f>
        <v/>
      </c>
      <c r="R52" s="30">
        <f>IF($B52="","",IFERROR(VLOOKUP($B52,'Agenda'!$A$5:$J$104,7,FALSE),""))</f>
        <v/>
      </c>
      <c r="S52" s="14" t="n"/>
      <c r="T52" s="17" t="n"/>
      <c r="U52" s="44">
        <f>IFERROR(IF(AND($Q52&lt;&gt;"",$Q52&gt;='Parâmetros'!$B$4,$Q52&lt;'Parâmetros'!$B$4+'Parâmetros'!$B$3+1,$S52&lt;&gt;"Pronto",$S52&lt;&gt;"Cancelado"),$Q52,""),"")</f>
        <v/>
      </c>
    </row>
    <row r="53">
      <c r="A53" s="14" t="n"/>
      <c r="B53" s="14" t="n"/>
      <c r="C53" s="45">
        <f>IF($B53="","",IFERROR(VLOOKUP($B53,'Agenda'!$A$5:$J$104,2,FALSE),""))</f>
        <v/>
      </c>
      <c r="D53" s="22">
        <f>IF($B53="","",IFERROR(VLOOKUP($B53,'Agenda'!$A$5:$J$104,3,FALSE),""))</f>
        <v/>
      </c>
      <c r="E53" s="11">
        <f>IF($B53="","",IFERROR(VLOOKUP($B53,'Agenda'!$A$5:$J$104,4,FALSE),""))</f>
        <v/>
      </c>
      <c r="F53" s="11">
        <f>IF($B53="","",IFERROR(VLOOKUP($B53,'Agenda'!$A$5:$J$104,5,FALSE),""))</f>
        <v/>
      </c>
      <c r="G53" s="17" t="n"/>
      <c r="H53" s="23">
        <f>IF($G53="","",IFERROR(VLOOKUP($G53,'Parâmetros'!$A$11:$E$110,2,FALSE),""))</f>
        <v/>
      </c>
      <c r="I53" s="24">
        <f>IF($G53="","",IFERROR(VLOOKUP($G53,'Parâmetros'!$A$11:$E$110,3,FALSE),""))</f>
        <v/>
      </c>
      <c r="J53" s="25">
        <f>IF($B53="","",IFERROR(VLOOKUP($B53,'Agenda'!$A$5:$J$104,6,FALSE),""))</f>
        <v/>
      </c>
      <c r="K53" s="24">
        <f>IF(OR($I53="",$J53=""),"",IFERROR($I53*$J53,""))</f>
        <v/>
      </c>
      <c r="L53" s="26" t="n"/>
      <c r="M53" s="24">
        <f>IF($G53="","",IFERROR(VLOOKUP($G53,'Parâmetros'!$A$11:$E$110,5,FALSE),""))</f>
        <v/>
      </c>
      <c r="N53" s="24">
        <f>IF(OR($K53="",$L53="",$M53=""),"",IFERROR(MAX($K53+$M53-$L53,0),""))</f>
        <v/>
      </c>
      <c r="O53" s="46">
        <f>IF($G53="","",IFERROR(VLOOKUP($G53,'Parâmetros'!$A$11:$E$110,4,FALSE),""))</f>
        <v/>
      </c>
      <c r="P53" s="46">
        <f>IF(OR($N53="",$O53=""),"",IFERROR($N53*$O53,""))</f>
        <v/>
      </c>
      <c r="Q53" s="43">
        <f>IF($B53="","",IFERROR(VLOOKUP($B53,'Agenda'!$A$5:$J$104,10,FALSE),""))</f>
        <v/>
      </c>
      <c r="R53" s="23">
        <f>IF($B53="","",IFERROR(VLOOKUP($B53,'Agenda'!$A$5:$J$104,7,FALSE),""))</f>
        <v/>
      </c>
      <c r="S53" s="14" t="n"/>
      <c r="T53" s="17" t="n"/>
      <c r="U53" s="43">
        <f>IFERROR(IF(AND($Q53&lt;&gt;"",$Q53&gt;='Parâmetros'!$B$4,$Q53&lt;'Parâmetros'!$B$4+'Parâmetros'!$B$3+1,$S53&lt;&gt;"Pronto",$S53&lt;&gt;"Cancelado"),$Q53,""),"")</f>
        <v/>
      </c>
    </row>
    <row r="54">
      <c r="A54" s="14" t="n"/>
      <c r="B54" s="14" t="n"/>
      <c r="C54" s="47">
        <f>IF($B54="","",IFERROR(VLOOKUP($B54,'Agenda'!$A$5:$J$104,2,FALSE),""))</f>
        <v/>
      </c>
      <c r="D54" s="29">
        <f>IF($B54="","",IFERROR(VLOOKUP($B54,'Agenda'!$A$5:$J$104,3,FALSE),""))</f>
        <v/>
      </c>
      <c r="E54" s="9">
        <f>IF($B54="","",IFERROR(VLOOKUP($B54,'Agenda'!$A$5:$J$104,4,FALSE),""))</f>
        <v/>
      </c>
      <c r="F54" s="9">
        <f>IF($B54="","",IFERROR(VLOOKUP($B54,'Agenda'!$A$5:$J$104,5,FALSE),""))</f>
        <v/>
      </c>
      <c r="G54" s="17" t="n"/>
      <c r="H54" s="30">
        <f>IF($G54="","",IFERROR(VLOOKUP($G54,'Parâmetros'!$A$11:$E$110,2,FALSE),""))</f>
        <v/>
      </c>
      <c r="I54" s="31">
        <f>IF($G54="","",IFERROR(VLOOKUP($G54,'Parâmetros'!$A$11:$E$110,3,FALSE),""))</f>
        <v/>
      </c>
      <c r="J54" s="32">
        <f>IF($B54="","",IFERROR(VLOOKUP($B54,'Agenda'!$A$5:$J$104,6,FALSE),""))</f>
        <v/>
      </c>
      <c r="K54" s="31">
        <f>IF(OR($I54="",$J54=""),"",IFERROR($I54*$J54,""))</f>
        <v/>
      </c>
      <c r="L54" s="26" t="n"/>
      <c r="M54" s="31">
        <f>IF($G54="","",IFERROR(VLOOKUP($G54,'Parâmetros'!$A$11:$E$110,5,FALSE),""))</f>
        <v/>
      </c>
      <c r="N54" s="31">
        <f>IF(OR($K54="",$L54="",$M54=""),"",IFERROR(MAX($K54+$M54-$L54,0),""))</f>
        <v/>
      </c>
      <c r="O54" s="48">
        <f>IF($G54="","",IFERROR(VLOOKUP($G54,'Parâmetros'!$A$11:$E$110,4,FALSE),""))</f>
        <v/>
      </c>
      <c r="P54" s="48">
        <f>IF(OR($N54="",$O54=""),"",IFERROR($N54*$O54,""))</f>
        <v/>
      </c>
      <c r="Q54" s="44">
        <f>IF($B54="","",IFERROR(VLOOKUP($B54,'Agenda'!$A$5:$J$104,10,FALSE),""))</f>
        <v/>
      </c>
      <c r="R54" s="30">
        <f>IF($B54="","",IFERROR(VLOOKUP($B54,'Agenda'!$A$5:$J$104,7,FALSE),""))</f>
        <v/>
      </c>
      <c r="S54" s="14" t="n"/>
      <c r="T54" s="17" t="n"/>
      <c r="U54" s="44">
        <f>IFERROR(IF(AND($Q54&lt;&gt;"",$Q54&gt;='Parâmetros'!$B$4,$Q54&lt;'Parâmetros'!$B$4+'Parâmetros'!$B$3+1,$S54&lt;&gt;"Pronto",$S54&lt;&gt;"Cancelado"),$Q54,""),"")</f>
        <v/>
      </c>
    </row>
    <row r="55">
      <c r="A55" s="14" t="n"/>
      <c r="B55" s="14" t="n"/>
      <c r="C55" s="45">
        <f>IF($B55="","",IFERROR(VLOOKUP($B55,'Agenda'!$A$5:$J$104,2,FALSE),""))</f>
        <v/>
      </c>
      <c r="D55" s="22">
        <f>IF($B55="","",IFERROR(VLOOKUP($B55,'Agenda'!$A$5:$J$104,3,FALSE),""))</f>
        <v/>
      </c>
      <c r="E55" s="11">
        <f>IF($B55="","",IFERROR(VLOOKUP($B55,'Agenda'!$A$5:$J$104,4,FALSE),""))</f>
        <v/>
      </c>
      <c r="F55" s="11">
        <f>IF($B55="","",IFERROR(VLOOKUP($B55,'Agenda'!$A$5:$J$104,5,FALSE),""))</f>
        <v/>
      </c>
      <c r="G55" s="17" t="n"/>
      <c r="H55" s="23">
        <f>IF($G55="","",IFERROR(VLOOKUP($G55,'Parâmetros'!$A$11:$E$110,2,FALSE),""))</f>
        <v/>
      </c>
      <c r="I55" s="24">
        <f>IF($G55="","",IFERROR(VLOOKUP($G55,'Parâmetros'!$A$11:$E$110,3,FALSE),""))</f>
        <v/>
      </c>
      <c r="J55" s="25">
        <f>IF($B55="","",IFERROR(VLOOKUP($B55,'Agenda'!$A$5:$J$104,6,FALSE),""))</f>
        <v/>
      </c>
      <c r="K55" s="24">
        <f>IF(OR($I55="",$J55=""),"",IFERROR($I55*$J55,""))</f>
        <v/>
      </c>
      <c r="L55" s="26" t="n"/>
      <c r="M55" s="24">
        <f>IF($G55="","",IFERROR(VLOOKUP($G55,'Parâmetros'!$A$11:$E$110,5,FALSE),""))</f>
        <v/>
      </c>
      <c r="N55" s="24">
        <f>IF(OR($K55="",$L55="",$M55=""),"",IFERROR(MAX($K55+$M55-$L55,0),""))</f>
        <v/>
      </c>
      <c r="O55" s="46">
        <f>IF($G55="","",IFERROR(VLOOKUP($G55,'Parâmetros'!$A$11:$E$110,4,FALSE),""))</f>
        <v/>
      </c>
      <c r="P55" s="46">
        <f>IF(OR($N55="",$O55=""),"",IFERROR($N55*$O55,""))</f>
        <v/>
      </c>
      <c r="Q55" s="43">
        <f>IF($B55="","",IFERROR(VLOOKUP($B55,'Agenda'!$A$5:$J$104,10,FALSE),""))</f>
        <v/>
      </c>
      <c r="R55" s="23">
        <f>IF($B55="","",IFERROR(VLOOKUP($B55,'Agenda'!$A$5:$J$104,7,FALSE),""))</f>
        <v/>
      </c>
      <c r="S55" s="14" t="n"/>
      <c r="T55" s="17" t="n"/>
      <c r="U55" s="43">
        <f>IFERROR(IF(AND($Q55&lt;&gt;"",$Q55&gt;='Parâmetros'!$B$4,$Q55&lt;'Parâmetros'!$B$4+'Parâmetros'!$B$3+1,$S55&lt;&gt;"Pronto",$S55&lt;&gt;"Cancelado"),$Q55,""),"")</f>
        <v/>
      </c>
    </row>
    <row r="56">
      <c r="A56" s="14" t="n"/>
      <c r="B56" s="14" t="n"/>
      <c r="C56" s="47">
        <f>IF($B56="","",IFERROR(VLOOKUP($B56,'Agenda'!$A$5:$J$104,2,FALSE),""))</f>
        <v/>
      </c>
      <c r="D56" s="29">
        <f>IF($B56="","",IFERROR(VLOOKUP($B56,'Agenda'!$A$5:$J$104,3,FALSE),""))</f>
        <v/>
      </c>
      <c r="E56" s="9">
        <f>IF($B56="","",IFERROR(VLOOKUP($B56,'Agenda'!$A$5:$J$104,4,FALSE),""))</f>
        <v/>
      </c>
      <c r="F56" s="9">
        <f>IF($B56="","",IFERROR(VLOOKUP($B56,'Agenda'!$A$5:$J$104,5,FALSE),""))</f>
        <v/>
      </c>
      <c r="G56" s="17" t="n"/>
      <c r="H56" s="30">
        <f>IF($G56="","",IFERROR(VLOOKUP($G56,'Parâmetros'!$A$11:$E$110,2,FALSE),""))</f>
        <v/>
      </c>
      <c r="I56" s="31">
        <f>IF($G56="","",IFERROR(VLOOKUP($G56,'Parâmetros'!$A$11:$E$110,3,FALSE),""))</f>
        <v/>
      </c>
      <c r="J56" s="32">
        <f>IF($B56="","",IFERROR(VLOOKUP($B56,'Agenda'!$A$5:$J$104,6,FALSE),""))</f>
        <v/>
      </c>
      <c r="K56" s="31">
        <f>IF(OR($I56="",$J56=""),"",IFERROR($I56*$J56,""))</f>
        <v/>
      </c>
      <c r="L56" s="26" t="n"/>
      <c r="M56" s="31">
        <f>IF($G56="","",IFERROR(VLOOKUP($G56,'Parâmetros'!$A$11:$E$110,5,FALSE),""))</f>
        <v/>
      </c>
      <c r="N56" s="31">
        <f>IF(OR($K56="",$L56="",$M56=""),"",IFERROR(MAX($K56+$M56-$L56,0),""))</f>
        <v/>
      </c>
      <c r="O56" s="48">
        <f>IF($G56="","",IFERROR(VLOOKUP($G56,'Parâmetros'!$A$11:$E$110,4,FALSE),""))</f>
        <v/>
      </c>
      <c r="P56" s="48">
        <f>IF(OR($N56="",$O56=""),"",IFERROR($N56*$O56,""))</f>
        <v/>
      </c>
      <c r="Q56" s="44">
        <f>IF($B56="","",IFERROR(VLOOKUP($B56,'Agenda'!$A$5:$J$104,10,FALSE),""))</f>
        <v/>
      </c>
      <c r="R56" s="30">
        <f>IF($B56="","",IFERROR(VLOOKUP($B56,'Agenda'!$A$5:$J$104,7,FALSE),""))</f>
        <v/>
      </c>
      <c r="S56" s="14" t="n"/>
      <c r="T56" s="17" t="n"/>
      <c r="U56" s="44">
        <f>IFERROR(IF(AND($Q56&lt;&gt;"",$Q56&gt;='Parâmetros'!$B$4,$Q56&lt;'Parâmetros'!$B$4+'Parâmetros'!$B$3+1,$S56&lt;&gt;"Pronto",$S56&lt;&gt;"Cancelado"),$Q56,""),"")</f>
        <v/>
      </c>
    </row>
    <row r="57">
      <c r="A57" s="14" t="n"/>
      <c r="B57" s="14" t="n"/>
      <c r="C57" s="45">
        <f>IF($B57="","",IFERROR(VLOOKUP($B57,'Agenda'!$A$5:$J$104,2,FALSE),""))</f>
        <v/>
      </c>
      <c r="D57" s="22">
        <f>IF($B57="","",IFERROR(VLOOKUP($B57,'Agenda'!$A$5:$J$104,3,FALSE),""))</f>
        <v/>
      </c>
      <c r="E57" s="11">
        <f>IF($B57="","",IFERROR(VLOOKUP($B57,'Agenda'!$A$5:$J$104,4,FALSE),""))</f>
        <v/>
      </c>
      <c r="F57" s="11">
        <f>IF($B57="","",IFERROR(VLOOKUP($B57,'Agenda'!$A$5:$J$104,5,FALSE),""))</f>
        <v/>
      </c>
      <c r="G57" s="17" t="n"/>
      <c r="H57" s="23">
        <f>IF($G57="","",IFERROR(VLOOKUP($G57,'Parâmetros'!$A$11:$E$110,2,FALSE),""))</f>
        <v/>
      </c>
      <c r="I57" s="24">
        <f>IF($G57="","",IFERROR(VLOOKUP($G57,'Parâmetros'!$A$11:$E$110,3,FALSE),""))</f>
        <v/>
      </c>
      <c r="J57" s="25">
        <f>IF($B57="","",IFERROR(VLOOKUP($B57,'Agenda'!$A$5:$J$104,6,FALSE),""))</f>
        <v/>
      </c>
      <c r="K57" s="24">
        <f>IF(OR($I57="",$J57=""),"",IFERROR($I57*$J57,""))</f>
        <v/>
      </c>
      <c r="L57" s="26" t="n"/>
      <c r="M57" s="24">
        <f>IF($G57="","",IFERROR(VLOOKUP($G57,'Parâmetros'!$A$11:$E$110,5,FALSE),""))</f>
        <v/>
      </c>
      <c r="N57" s="24">
        <f>IF(OR($K57="",$L57="",$M57=""),"",IFERROR(MAX($K57+$M57-$L57,0),""))</f>
        <v/>
      </c>
      <c r="O57" s="46">
        <f>IF($G57="","",IFERROR(VLOOKUP($G57,'Parâmetros'!$A$11:$E$110,4,FALSE),""))</f>
        <v/>
      </c>
      <c r="P57" s="46">
        <f>IF(OR($N57="",$O57=""),"",IFERROR($N57*$O57,""))</f>
        <v/>
      </c>
      <c r="Q57" s="43">
        <f>IF($B57="","",IFERROR(VLOOKUP($B57,'Agenda'!$A$5:$J$104,10,FALSE),""))</f>
        <v/>
      </c>
      <c r="R57" s="23">
        <f>IF($B57="","",IFERROR(VLOOKUP($B57,'Agenda'!$A$5:$J$104,7,FALSE),""))</f>
        <v/>
      </c>
      <c r="S57" s="14" t="n"/>
      <c r="T57" s="17" t="n"/>
      <c r="U57" s="43">
        <f>IFERROR(IF(AND($Q57&lt;&gt;"",$Q57&gt;='Parâmetros'!$B$4,$Q57&lt;'Parâmetros'!$B$4+'Parâmetros'!$B$3+1,$S57&lt;&gt;"Pronto",$S57&lt;&gt;"Cancelado"),$Q57,""),"")</f>
        <v/>
      </c>
    </row>
    <row r="58">
      <c r="A58" s="14" t="n"/>
      <c r="B58" s="14" t="n"/>
      <c r="C58" s="47">
        <f>IF($B58="","",IFERROR(VLOOKUP($B58,'Agenda'!$A$5:$J$104,2,FALSE),""))</f>
        <v/>
      </c>
      <c r="D58" s="29">
        <f>IF($B58="","",IFERROR(VLOOKUP($B58,'Agenda'!$A$5:$J$104,3,FALSE),""))</f>
        <v/>
      </c>
      <c r="E58" s="9">
        <f>IF($B58="","",IFERROR(VLOOKUP($B58,'Agenda'!$A$5:$J$104,4,FALSE),""))</f>
        <v/>
      </c>
      <c r="F58" s="9">
        <f>IF($B58="","",IFERROR(VLOOKUP($B58,'Agenda'!$A$5:$J$104,5,FALSE),""))</f>
        <v/>
      </c>
      <c r="G58" s="17" t="n"/>
      <c r="H58" s="30">
        <f>IF($G58="","",IFERROR(VLOOKUP($G58,'Parâmetros'!$A$11:$E$110,2,FALSE),""))</f>
        <v/>
      </c>
      <c r="I58" s="31">
        <f>IF($G58="","",IFERROR(VLOOKUP($G58,'Parâmetros'!$A$11:$E$110,3,FALSE),""))</f>
        <v/>
      </c>
      <c r="J58" s="32">
        <f>IF($B58="","",IFERROR(VLOOKUP($B58,'Agenda'!$A$5:$J$104,6,FALSE),""))</f>
        <v/>
      </c>
      <c r="K58" s="31">
        <f>IF(OR($I58="",$J58=""),"",IFERROR($I58*$J58,""))</f>
        <v/>
      </c>
      <c r="L58" s="26" t="n"/>
      <c r="M58" s="31">
        <f>IF($G58="","",IFERROR(VLOOKUP($G58,'Parâmetros'!$A$11:$E$110,5,FALSE),""))</f>
        <v/>
      </c>
      <c r="N58" s="31">
        <f>IF(OR($K58="",$L58="",$M58=""),"",IFERROR(MAX($K58+$M58-$L58,0),""))</f>
        <v/>
      </c>
      <c r="O58" s="48">
        <f>IF($G58="","",IFERROR(VLOOKUP($G58,'Parâmetros'!$A$11:$E$110,4,FALSE),""))</f>
        <v/>
      </c>
      <c r="P58" s="48">
        <f>IF(OR($N58="",$O58=""),"",IFERROR($N58*$O58,""))</f>
        <v/>
      </c>
      <c r="Q58" s="44">
        <f>IF($B58="","",IFERROR(VLOOKUP($B58,'Agenda'!$A$5:$J$104,10,FALSE),""))</f>
        <v/>
      </c>
      <c r="R58" s="30">
        <f>IF($B58="","",IFERROR(VLOOKUP($B58,'Agenda'!$A$5:$J$104,7,FALSE),""))</f>
        <v/>
      </c>
      <c r="S58" s="14" t="n"/>
      <c r="T58" s="17" t="n"/>
      <c r="U58" s="44">
        <f>IFERROR(IF(AND($Q58&lt;&gt;"",$Q58&gt;='Parâmetros'!$B$4,$Q58&lt;'Parâmetros'!$B$4+'Parâmetros'!$B$3+1,$S58&lt;&gt;"Pronto",$S58&lt;&gt;"Cancelado"),$Q58,""),"")</f>
        <v/>
      </c>
    </row>
    <row r="59">
      <c r="A59" s="14" t="n"/>
      <c r="B59" s="14" t="n"/>
      <c r="C59" s="45">
        <f>IF($B59="","",IFERROR(VLOOKUP($B59,'Agenda'!$A$5:$J$104,2,FALSE),""))</f>
        <v/>
      </c>
      <c r="D59" s="22">
        <f>IF($B59="","",IFERROR(VLOOKUP($B59,'Agenda'!$A$5:$J$104,3,FALSE),""))</f>
        <v/>
      </c>
      <c r="E59" s="11">
        <f>IF($B59="","",IFERROR(VLOOKUP($B59,'Agenda'!$A$5:$J$104,4,FALSE),""))</f>
        <v/>
      </c>
      <c r="F59" s="11">
        <f>IF($B59="","",IFERROR(VLOOKUP($B59,'Agenda'!$A$5:$J$104,5,FALSE),""))</f>
        <v/>
      </c>
      <c r="G59" s="17" t="n"/>
      <c r="H59" s="23">
        <f>IF($G59="","",IFERROR(VLOOKUP($G59,'Parâmetros'!$A$11:$E$110,2,FALSE),""))</f>
        <v/>
      </c>
      <c r="I59" s="24">
        <f>IF($G59="","",IFERROR(VLOOKUP($G59,'Parâmetros'!$A$11:$E$110,3,FALSE),""))</f>
        <v/>
      </c>
      <c r="J59" s="25">
        <f>IF($B59="","",IFERROR(VLOOKUP($B59,'Agenda'!$A$5:$J$104,6,FALSE),""))</f>
        <v/>
      </c>
      <c r="K59" s="24">
        <f>IF(OR($I59="",$J59=""),"",IFERROR($I59*$J59,""))</f>
        <v/>
      </c>
      <c r="L59" s="26" t="n"/>
      <c r="M59" s="24">
        <f>IF($G59="","",IFERROR(VLOOKUP($G59,'Parâmetros'!$A$11:$E$110,5,FALSE),""))</f>
        <v/>
      </c>
      <c r="N59" s="24">
        <f>IF(OR($K59="",$L59="",$M59=""),"",IFERROR(MAX($K59+$M59-$L59,0),""))</f>
        <v/>
      </c>
      <c r="O59" s="46">
        <f>IF($G59="","",IFERROR(VLOOKUP($G59,'Parâmetros'!$A$11:$E$110,4,FALSE),""))</f>
        <v/>
      </c>
      <c r="P59" s="46">
        <f>IF(OR($N59="",$O59=""),"",IFERROR($N59*$O59,""))</f>
        <v/>
      </c>
      <c r="Q59" s="43">
        <f>IF($B59="","",IFERROR(VLOOKUP($B59,'Agenda'!$A$5:$J$104,10,FALSE),""))</f>
        <v/>
      </c>
      <c r="R59" s="23">
        <f>IF($B59="","",IFERROR(VLOOKUP($B59,'Agenda'!$A$5:$J$104,7,FALSE),""))</f>
        <v/>
      </c>
      <c r="S59" s="14" t="n"/>
      <c r="T59" s="17" t="n"/>
      <c r="U59" s="43">
        <f>IFERROR(IF(AND($Q59&lt;&gt;"",$Q59&gt;='Parâmetros'!$B$4,$Q59&lt;'Parâmetros'!$B$4+'Parâmetros'!$B$3+1,$S59&lt;&gt;"Pronto",$S59&lt;&gt;"Cancelado"),$Q59,""),"")</f>
        <v/>
      </c>
    </row>
    <row r="60">
      <c r="A60" s="14" t="n"/>
      <c r="B60" s="14" t="n"/>
      <c r="C60" s="47">
        <f>IF($B60="","",IFERROR(VLOOKUP($B60,'Agenda'!$A$5:$J$104,2,FALSE),""))</f>
        <v/>
      </c>
      <c r="D60" s="29">
        <f>IF($B60="","",IFERROR(VLOOKUP($B60,'Agenda'!$A$5:$J$104,3,FALSE),""))</f>
        <v/>
      </c>
      <c r="E60" s="9">
        <f>IF($B60="","",IFERROR(VLOOKUP($B60,'Agenda'!$A$5:$J$104,4,FALSE),""))</f>
        <v/>
      </c>
      <c r="F60" s="9">
        <f>IF($B60="","",IFERROR(VLOOKUP($B60,'Agenda'!$A$5:$J$104,5,FALSE),""))</f>
        <v/>
      </c>
      <c r="G60" s="17" t="n"/>
      <c r="H60" s="30">
        <f>IF($G60="","",IFERROR(VLOOKUP($G60,'Parâmetros'!$A$11:$E$110,2,FALSE),""))</f>
        <v/>
      </c>
      <c r="I60" s="31">
        <f>IF($G60="","",IFERROR(VLOOKUP($G60,'Parâmetros'!$A$11:$E$110,3,FALSE),""))</f>
        <v/>
      </c>
      <c r="J60" s="32">
        <f>IF($B60="","",IFERROR(VLOOKUP($B60,'Agenda'!$A$5:$J$104,6,FALSE),""))</f>
        <v/>
      </c>
      <c r="K60" s="31">
        <f>IF(OR($I60="",$J60=""),"",IFERROR($I60*$J60,""))</f>
        <v/>
      </c>
      <c r="L60" s="26" t="n"/>
      <c r="M60" s="31">
        <f>IF($G60="","",IFERROR(VLOOKUP($G60,'Parâmetros'!$A$11:$E$110,5,FALSE),""))</f>
        <v/>
      </c>
      <c r="N60" s="31">
        <f>IF(OR($K60="",$L60="",$M60=""),"",IFERROR(MAX($K60+$M60-$L60,0),""))</f>
        <v/>
      </c>
      <c r="O60" s="48">
        <f>IF($G60="","",IFERROR(VLOOKUP($G60,'Parâmetros'!$A$11:$E$110,4,FALSE),""))</f>
        <v/>
      </c>
      <c r="P60" s="48">
        <f>IF(OR($N60="",$O60=""),"",IFERROR($N60*$O60,""))</f>
        <v/>
      </c>
      <c r="Q60" s="44">
        <f>IF($B60="","",IFERROR(VLOOKUP($B60,'Agenda'!$A$5:$J$104,10,FALSE),""))</f>
        <v/>
      </c>
      <c r="R60" s="30">
        <f>IF($B60="","",IFERROR(VLOOKUP($B60,'Agenda'!$A$5:$J$104,7,FALSE),""))</f>
        <v/>
      </c>
      <c r="S60" s="14" t="n"/>
      <c r="T60" s="17" t="n"/>
      <c r="U60" s="44">
        <f>IFERROR(IF(AND($Q60&lt;&gt;"",$Q60&gt;='Parâmetros'!$B$4,$Q60&lt;'Parâmetros'!$B$4+'Parâmetros'!$B$3+1,$S60&lt;&gt;"Pronto",$S60&lt;&gt;"Cancelado"),$Q60,""),"")</f>
        <v/>
      </c>
    </row>
    <row r="61">
      <c r="A61" s="14" t="n"/>
      <c r="B61" s="14" t="n"/>
      <c r="C61" s="45">
        <f>IF($B61="","",IFERROR(VLOOKUP($B61,'Agenda'!$A$5:$J$104,2,FALSE),""))</f>
        <v/>
      </c>
      <c r="D61" s="22">
        <f>IF($B61="","",IFERROR(VLOOKUP($B61,'Agenda'!$A$5:$J$104,3,FALSE),""))</f>
        <v/>
      </c>
      <c r="E61" s="11">
        <f>IF($B61="","",IFERROR(VLOOKUP($B61,'Agenda'!$A$5:$J$104,4,FALSE),""))</f>
        <v/>
      </c>
      <c r="F61" s="11">
        <f>IF($B61="","",IFERROR(VLOOKUP($B61,'Agenda'!$A$5:$J$104,5,FALSE),""))</f>
        <v/>
      </c>
      <c r="G61" s="17" t="n"/>
      <c r="H61" s="23">
        <f>IF($G61="","",IFERROR(VLOOKUP($G61,'Parâmetros'!$A$11:$E$110,2,FALSE),""))</f>
        <v/>
      </c>
      <c r="I61" s="24">
        <f>IF($G61="","",IFERROR(VLOOKUP($G61,'Parâmetros'!$A$11:$E$110,3,FALSE),""))</f>
        <v/>
      </c>
      <c r="J61" s="25">
        <f>IF($B61="","",IFERROR(VLOOKUP($B61,'Agenda'!$A$5:$J$104,6,FALSE),""))</f>
        <v/>
      </c>
      <c r="K61" s="24">
        <f>IF(OR($I61="",$J61=""),"",IFERROR($I61*$J61,""))</f>
        <v/>
      </c>
      <c r="L61" s="26" t="n"/>
      <c r="M61" s="24">
        <f>IF($G61="","",IFERROR(VLOOKUP($G61,'Parâmetros'!$A$11:$E$110,5,FALSE),""))</f>
        <v/>
      </c>
      <c r="N61" s="24">
        <f>IF(OR($K61="",$L61="",$M61=""),"",IFERROR(MAX($K61+$M61-$L61,0),""))</f>
        <v/>
      </c>
      <c r="O61" s="46">
        <f>IF($G61="","",IFERROR(VLOOKUP($G61,'Parâmetros'!$A$11:$E$110,4,FALSE),""))</f>
        <v/>
      </c>
      <c r="P61" s="46">
        <f>IF(OR($N61="",$O61=""),"",IFERROR($N61*$O61,""))</f>
        <v/>
      </c>
      <c r="Q61" s="43">
        <f>IF($B61="","",IFERROR(VLOOKUP($B61,'Agenda'!$A$5:$J$104,10,FALSE),""))</f>
        <v/>
      </c>
      <c r="R61" s="23">
        <f>IF($B61="","",IFERROR(VLOOKUP($B61,'Agenda'!$A$5:$J$104,7,FALSE),""))</f>
        <v/>
      </c>
      <c r="S61" s="14" t="n"/>
      <c r="T61" s="17" t="n"/>
      <c r="U61" s="43">
        <f>IFERROR(IF(AND($Q61&lt;&gt;"",$Q61&gt;='Parâmetros'!$B$4,$Q61&lt;'Parâmetros'!$B$4+'Parâmetros'!$B$3+1,$S61&lt;&gt;"Pronto",$S61&lt;&gt;"Cancelado"),$Q61,""),"")</f>
        <v/>
      </c>
    </row>
    <row r="62">
      <c r="A62" s="14" t="n"/>
      <c r="B62" s="14" t="n"/>
      <c r="C62" s="47">
        <f>IF($B62="","",IFERROR(VLOOKUP($B62,'Agenda'!$A$5:$J$104,2,FALSE),""))</f>
        <v/>
      </c>
      <c r="D62" s="29">
        <f>IF($B62="","",IFERROR(VLOOKUP($B62,'Agenda'!$A$5:$J$104,3,FALSE),""))</f>
        <v/>
      </c>
      <c r="E62" s="9">
        <f>IF($B62="","",IFERROR(VLOOKUP($B62,'Agenda'!$A$5:$J$104,4,FALSE),""))</f>
        <v/>
      </c>
      <c r="F62" s="9">
        <f>IF($B62="","",IFERROR(VLOOKUP($B62,'Agenda'!$A$5:$J$104,5,FALSE),""))</f>
        <v/>
      </c>
      <c r="G62" s="17" t="n"/>
      <c r="H62" s="30">
        <f>IF($G62="","",IFERROR(VLOOKUP($G62,'Parâmetros'!$A$11:$E$110,2,FALSE),""))</f>
        <v/>
      </c>
      <c r="I62" s="31">
        <f>IF($G62="","",IFERROR(VLOOKUP($G62,'Parâmetros'!$A$11:$E$110,3,FALSE),""))</f>
        <v/>
      </c>
      <c r="J62" s="32">
        <f>IF($B62="","",IFERROR(VLOOKUP($B62,'Agenda'!$A$5:$J$104,6,FALSE),""))</f>
        <v/>
      </c>
      <c r="K62" s="31">
        <f>IF(OR($I62="",$J62=""),"",IFERROR($I62*$J62,""))</f>
        <v/>
      </c>
      <c r="L62" s="26" t="n"/>
      <c r="M62" s="31">
        <f>IF($G62="","",IFERROR(VLOOKUP($G62,'Parâmetros'!$A$11:$E$110,5,FALSE),""))</f>
        <v/>
      </c>
      <c r="N62" s="31">
        <f>IF(OR($K62="",$L62="",$M62=""),"",IFERROR(MAX($K62+$M62-$L62,0),""))</f>
        <v/>
      </c>
      <c r="O62" s="48">
        <f>IF($G62="","",IFERROR(VLOOKUP($G62,'Parâmetros'!$A$11:$E$110,4,FALSE),""))</f>
        <v/>
      </c>
      <c r="P62" s="48">
        <f>IF(OR($N62="",$O62=""),"",IFERROR($N62*$O62,""))</f>
        <v/>
      </c>
      <c r="Q62" s="44">
        <f>IF($B62="","",IFERROR(VLOOKUP($B62,'Agenda'!$A$5:$J$104,10,FALSE),""))</f>
        <v/>
      </c>
      <c r="R62" s="30">
        <f>IF($B62="","",IFERROR(VLOOKUP($B62,'Agenda'!$A$5:$J$104,7,FALSE),""))</f>
        <v/>
      </c>
      <c r="S62" s="14" t="n"/>
      <c r="T62" s="17" t="n"/>
      <c r="U62" s="44">
        <f>IFERROR(IF(AND($Q62&lt;&gt;"",$Q62&gt;='Parâmetros'!$B$4,$Q62&lt;'Parâmetros'!$B$4+'Parâmetros'!$B$3+1,$S62&lt;&gt;"Pronto",$S62&lt;&gt;"Cancelado"),$Q62,""),"")</f>
        <v/>
      </c>
    </row>
    <row r="63">
      <c r="A63" s="14" t="n"/>
      <c r="B63" s="14" t="n"/>
      <c r="C63" s="45">
        <f>IF($B63="","",IFERROR(VLOOKUP($B63,'Agenda'!$A$5:$J$104,2,FALSE),""))</f>
        <v/>
      </c>
      <c r="D63" s="22">
        <f>IF($B63="","",IFERROR(VLOOKUP($B63,'Agenda'!$A$5:$J$104,3,FALSE),""))</f>
        <v/>
      </c>
      <c r="E63" s="11">
        <f>IF($B63="","",IFERROR(VLOOKUP($B63,'Agenda'!$A$5:$J$104,4,FALSE),""))</f>
        <v/>
      </c>
      <c r="F63" s="11">
        <f>IF($B63="","",IFERROR(VLOOKUP($B63,'Agenda'!$A$5:$J$104,5,FALSE),""))</f>
        <v/>
      </c>
      <c r="G63" s="17" t="n"/>
      <c r="H63" s="23">
        <f>IF($G63="","",IFERROR(VLOOKUP($G63,'Parâmetros'!$A$11:$E$110,2,FALSE),""))</f>
        <v/>
      </c>
      <c r="I63" s="24">
        <f>IF($G63="","",IFERROR(VLOOKUP($G63,'Parâmetros'!$A$11:$E$110,3,FALSE),""))</f>
        <v/>
      </c>
      <c r="J63" s="25">
        <f>IF($B63="","",IFERROR(VLOOKUP($B63,'Agenda'!$A$5:$J$104,6,FALSE),""))</f>
        <v/>
      </c>
      <c r="K63" s="24">
        <f>IF(OR($I63="",$J63=""),"",IFERROR($I63*$J63,""))</f>
        <v/>
      </c>
      <c r="L63" s="26" t="n"/>
      <c r="M63" s="24">
        <f>IF($G63="","",IFERROR(VLOOKUP($G63,'Parâmetros'!$A$11:$E$110,5,FALSE),""))</f>
        <v/>
      </c>
      <c r="N63" s="24">
        <f>IF(OR($K63="",$L63="",$M63=""),"",IFERROR(MAX($K63+$M63-$L63,0),""))</f>
        <v/>
      </c>
      <c r="O63" s="46">
        <f>IF($G63="","",IFERROR(VLOOKUP($G63,'Parâmetros'!$A$11:$E$110,4,FALSE),""))</f>
        <v/>
      </c>
      <c r="P63" s="46">
        <f>IF(OR($N63="",$O63=""),"",IFERROR($N63*$O63,""))</f>
        <v/>
      </c>
      <c r="Q63" s="43">
        <f>IF($B63="","",IFERROR(VLOOKUP($B63,'Agenda'!$A$5:$J$104,10,FALSE),""))</f>
        <v/>
      </c>
      <c r="R63" s="23">
        <f>IF($B63="","",IFERROR(VLOOKUP($B63,'Agenda'!$A$5:$J$104,7,FALSE),""))</f>
        <v/>
      </c>
      <c r="S63" s="14" t="n"/>
      <c r="T63" s="17" t="n"/>
      <c r="U63" s="43">
        <f>IFERROR(IF(AND($Q63&lt;&gt;"",$Q63&gt;='Parâmetros'!$B$4,$Q63&lt;'Parâmetros'!$B$4+'Parâmetros'!$B$3+1,$S63&lt;&gt;"Pronto",$S63&lt;&gt;"Cancelado"),$Q63,""),"")</f>
        <v/>
      </c>
    </row>
    <row r="64">
      <c r="A64" s="14" t="n"/>
      <c r="B64" s="14" t="n"/>
      <c r="C64" s="47">
        <f>IF($B64="","",IFERROR(VLOOKUP($B64,'Agenda'!$A$5:$J$104,2,FALSE),""))</f>
        <v/>
      </c>
      <c r="D64" s="29">
        <f>IF($B64="","",IFERROR(VLOOKUP($B64,'Agenda'!$A$5:$J$104,3,FALSE),""))</f>
        <v/>
      </c>
      <c r="E64" s="9">
        <f>IF($B64="","",IFERROR(VLOOKUP($B64,'Agenda'!$A$5:$J$104,4,FALSE),""))</f>
        <v/>
      </c>
      <c r="F64" s="9">
        <f>IF($B64="","",IFERROR(VLOOKUP($B64,'Agenda'!$A$5:$J$104,5,FALSE),""))</f>
        <v/>
      </c>
      <c r="G64" s="17" t="n"/>
      <c r="H64" s="30">
        <f>IF($G64="","",IFERROR(VLOOKUP($G64,'Parâmetros'!$A$11:$E$110,2,FALSE),""))</f>
        <v/>
      </c>
      <c r="I64" s="31">
        <f>IF($G64="","",IFERROR(VLOOKUP($G64,'Parâmetros'!$A$11:$E$110,3,FALSE),""))</f>
        <v/>
      </c>
      <c r="J64" s="32">
        <f>IF($B64="","",IFERROR(VLOOKUP($B64,'Agenda'!$A$5:$J$104,6,FALSE),""))</f>
        <v/>
      </c>
      <c r="K64" s="31">
        <f>IF(OR($I64="",$J64=""),"",IFERROR($I64*$J64,""))</f>
        <v/>
      </c>
      <c r="L64" s="26" t="n"/>
      <c r="M64" s="31">
        <f>IF($G64="","",IFERROR(VLOOKUP($G64,'Parâmetros'!$A$11:$E$110,5,FALSE),""))</f>
        <v/>
      </c>
      <c r="N64" s="31">
        <f>IF(OR($K64="",$L64="",$M64=""),"",IFERROR(MAX($K64+$M64-$L64,0),""))</f>
        <v/>
      </c>
      <c r="O64" s="48">
        <f>IF($G64="","",IFERROR(VLOOKUP($G64,'Parâmetros'!$A$11:$E$110,4,FALSE),""))</f>
        <v/>
      </c>
      <c r="P64" s="48">
        <f>IF(OR($N64="",$O64=""),"",IFERROR($N64*$O64,""))</f>
        <v/>
      </c>
      <c r="Q64" s="44">
        <f>IF($B64="","",IFERROR(VLOOKUP($B64,'Agenda'!$A$5:$J$104,10,FALSE),""))</f>
        <v/>
      </c>
      <c r="R64" s="30">
        <f>IF($B64="","",IFERROR(VLOOKUP($B64,'Agenda'!$A$5:$J$104,7,FALSE),""))</f>
        <v/>
      </c>
      <c r="S64" s="14" t="n"/>
      <c r="T64" s="17" t="n"/>
      <c r="U64" s="44">
        <f>IFERROR(IF(AND($Q64&lt;&gt;"",$Q64&gt;='Parâmetros'!$B$4,$Q64&lt;'Parâmetros'!$B$4+'Parâmetros'!$B$3+1,$S64&lt;&gt;"Pronto",$S64&lt;&gt;"Cancelado"),$Q64,""),"")</f>
        <v/>
      </c>
    </row>
    <row r="65">
      <c r="A65" s="14" t="n"/>
      <c r="B65" s="14" t="n"/>
      <c r="C65" s="45">
        <f>IF($B65="","",IFERROR(VLOOKUP($B65,'Agenda'!$A$5:$J$104,2,FALSE),""))</f>
        <v/>
      </c>
      <c r="D65" s="22">
        <f>IF($B65="","",IFERROR(VLOOKUP($B65,'Agenda'!$A$5:$J$104,3,FALSE),""))</f>
        <v/>
      </c>
      <c r="E65" s="11">
        <f>IF($B65="","",IFERROR(VLOOKUP($B65,'Agenda'!$A$5:$J$104,4,FALSE),""))</f>
        <v/>
      </c>
      <c r="F65" s="11">
        <f>IF($B65="","",IFERROR(VLOOKUP($B65,'Agenda'!$A$5:$J$104,5,FALSE),""))</f>
        <v/>
      </c>
      <c r="G65" s="17" t="n"/>
      <c r="H65" s="23">
        <f>IF($G65="","",IFERROR(VLOOKUP($G65,'Parâmetros'!$A$11:$E$110,2,FALSE),""))</f>
        <v/>
      </c>
      <c r="I65" s="24">
        <f>IF($G65="","",IFERROR(VLOOKUP($G65,'Parâmetros'!$A$11:$E$110,3,FALSE),""))</f>
        <v/>
      </c>
      <c r="J65" s="25">
        <f>IF($B65="","",IFERROR(VLOOKUP($B65,'Agenda'!$A$5:$J$104,6,FALSE),""))</f>
        <v/>
      </c>
      <c r="K65" s="24">
        <f>IF(OR($I65="",$J65=""),"",IFERROR($I65*$J65,""))</f>
        <v/>
      </c>
      <c r="L65" s="26" t="n"/>
      <c r="M65" s="24">
        <f>IF($G65="","",IFERROR(VLOOKUP($G65,'Parâmetros'!$A$11:$E$110,5,FALSE),""))</f>
        <v/>
      </c>
      <c r="N65" s="24">
        <f>IF(OR($K65="",$L65="",$M65=""),"",IFERROR(MAX($K65+$M65-$L65,0),""))</f>
        <v/>
      </c>
      <c r="O65" s="46">
        <f>IF($G65="","",IFERROR(VLOOKUP($G65,'Parâmetros'!$A$11:$E$110,4,FALSE),""))</f>
        <v/>
      </c>
      <c r="P65" s="46">
        <f>IF(OR($N65="",$O65=""),"",IFERROR($N65*$O65,""))</f>
        <v/>
      </c>
      <c r="Q65" s="43">
        <f>IF($B65="","",IFERROR(VLOOKUP($B65,'Agenda'!$A$5:$J$104,10,FALSE),""))</f>
        <v/>
      </c>
      <c r="R65" s="23">
        <f>IF($B65="","",IFERROR(VLOOKUP($B65,'Agenda'!$A$5:$J$104,7,FALSE),""))</f>
        <v/>
      </c>
      <c r="S65" s="14" t="n"/>
      <c r="T65" s="17" t="n"/>
      <c r="U65" s="43">
        <f>IFERROR(IF(AND($Q65&lt;&gt;"",$Q65&gt;='Parâmetros'!$B$4,$Q65&lt;'Parâmetros'!$B$4+'Parâmetros'!$B$3+1,$S65&lt;&gt;"Pronto",$S65&lt;&gt;"Cancelado"),$Q65,""),"")</f>
        <v/>
      </c>
    </row>
    <row r="66">
      <c r="A66" s="14" t="n"/>
      <c r="B66" s="14" t="n"/>
      <c r="C66" s="47">
        <f>IF($B66="","",IFERROR(VLOOKUP($B66,'Agenda'!$A$5:$J$104,2,FALSE),""))</f>
        <v/>
      </c>
      <c r="D66" s="29">
        <f>IF($B66="","",IFERROR(VLOOKUP($B66,'Agenda'!$A$5:$J$104,3,FALSE),""))</f>
        <v/>
      </c>
      <c r="E66" s="9">
        <f>IF($B66="","",IFERROR(VLOOKUP($B66,'Agenda'!$A$5:$J$104,4,FALSE),""))</f>
        <v/>
      </c>
      <c r="F66" s="9">
        <f>IF($B66="","",IFERROR(VLOOKUP($B66,'Agenda'!$A$5:$J$104,5,FALSE),""))</f>
        <v/>
      </c>
      <c r="G66" s="17" t="n"/>
      <c r="H66" s="30">
        <f>IF($G66="","",IFERROR(VLOOKUP($G66,'Parâmetros'!$A$11:$E$110,2,FALSE),""))</f>
        <v/>
      </c>
      <c r="I66" s="31">
        <f>IF($G66="","",IFERROR(VLOOKUP($G66,'Parâmetros'!$A$11:$E$110,3,FALSE),""))</f>
        <v/>
      </c>
      <c r="J66" s="32">
        <f>IF($B66="","",IFERROR(VLOOKUP($B66,'Agenda'!$A$5:$J$104,6,FALSE),""))</f>
        <v/>
      </c>
      <c r="K66" s="31">
        <f>IF(OR($I66="",$J66=""),"",IFERROR($I66*$J66,""))</f>
        <v/>
      </c>
      <c r="L66" s="26" t="n"/>
      <c r="M66" s="31">
        <f>IF($G66="","",IFERROR(VLOOKUP($G66,'Parâmetros'!$A$11:$E$110,5,FALSE),""))</f>
        <v/>
      </c>
      <c r="N66" s="31">
        <f>IF(OR($K66="",$L66="",$M66=""),"",IFERROR(MAX($K66+$M66-$L66,0),""))</f>
        <v/>
      </c>
      <c r="O66" s="48">
        <f>IF($G66="","",IFERROR(VLOOKUP($G66,'Parâmetros'!$A$11:$E$110,4,FALSE),""))</f>
        <v/>
      </c>
      <c r="P66" s="48">
        <f>IF(OR($N66="",$O66=""),"",IFERROR($N66*$O66,""))</f>
        <v/>
      </c>
      <c r="Q66" s="44">
        <f>IF($B66="","",IFERROR(VLOOKUP($B66,'Agenda'!$A$5:$J$104,10,FALSE),""))</f>
        <v/>
      </c>
      <c r="R66" s="30">
        <f>IF($B66="","",IFERROR(VLOOKUP($B66,'Agenda'!$A$5:$J$104,7,FALSE),""))</f>
        <v/>
      </c>
      <c r="S66" s="14" t="n"/>
      <c r="T66" s="17" t="n"/>
      <c r="U66" s="44">
        <f>IFERROR(IF(AND($Q66&lt;&gt;"",$Q66&gt;='Parâmetros'!$B$4,$Q66&lt;'Parâmetros'!$B$4+'Parâmetros'!$B$3+1,$S66&lt;&gt;"Pronto",$S66&lt;&gt;"Cancelado"),$Q66,""),"")</f>
        <v/>
      </c>
    </row>
    <row r="67">
      <c r="A67" s="14" t="n"/>
      <c r="B67" s="14" t="n"/>
      <c r="C67" s="45">
        <f>IF($B67="","",IFERROR(VLOOKUP($B67,'Agenda'!$A$5:$J$104,2,FALSE),""))</f>
        <v/>
      </c>
      <c r="D67" s="22">
        <f>IF($B67="","",IFERROR(VLOOKUP($B67,'Agenda'!$A$5:$J$104,3,FALSE),""))</f>
        <v/>
      </c>
      <c r="E67" s="11">
        <f>IF($B67="","",IFERROR(VLOOKUP($B67,'Agenda'!$A$5:$J$104,4,FALSE),""))</f>
        <v/>
      </c>
      <c r="F67" s="11">
        <f>IF($B67="","",IFERROR(VLOOKUP($B67,'Agenda'!$A$5:$J$104,5,FALSE),""))</f>
        <v/>
      </c>
      <c r="G67" s="17" t="n"/>
      <c r="H67" s="23">
        <f>IF($G67="","",IFERROR(VLOOKUP($G67,'Parâmetros'!$A$11:$E$110,2,FALSE),""))</f>
        <v/>
      </c>
      <c r="I67" s="24">
        <f>IF($G67="","",IFERROR(VLOOKUP($G67,'Parâmetros'!$A$11:$E$110,3,FALSE),""))</f>
        <v/>
      </c>
      <c r="J67" s="25">
        <f>IF($B67="","",IFERROR(VLOOKUP($B67,'Agenda'!$A$5:$J$104,6,FALSE),""))</f>
        <v/>
      </c>
      <c r="K67" s="24">
        <f>IF(OR($I67="",$J67=""),"",IFERROR($I67*$J67,""))</f>
        <v/>
      </c>
      <c r="L67" s="26" t="n"/>
      <c r="M67" s="24">
        <f>IF($G67="","",IFERROR(VLOOKUP($G67,'Parâmetros'!$A$11:$E$110,5,FALSE),""))</f>
        <v/>
      </c>
      <c r="N67" s="24">
        <f>IF(OR($K67="",$L67="",$M67=""),"",IFERROR(MAX($K67+$M67-$L67,0),""))</f>
        <v/>
      </c>
      <c r="O67" s="46">
        <f>IF($G67="","",IFERROR(VLOOKUP($G67,'Parâmetros'!$A$11:$E$110,4,FALSE),""))</f>
        <v/>
      </c>
      <c r="P67" s="46">
        <f>IF(OR($N67="",$O67=""),"",IFERROR($N67*$O67,""))</f>
        <v/>
      </c>
      <c r="Q67" s="43">
        <f>IF($B67="","",IFERROR(VLOOKUP($B67,'Agenda'!$A$5:$J$104,10,FALSE),""))</f>
        <v/>
      </c>
      <c r="R67" s="23">
        <f>IF($B67="","",IFERROR(VLOOKUP($B67,'Agenda'!$A$5:$J$104,7,FALSE),""))</f>
        <v/>
      </c>
      <c r="S67" s="14" t="n"/>
      <c r="T67" s="17" t="n"/>
      <c r="U67" s="43">
        <f>IFERROR(IF(AND($Q67&lt;&gt;"",$Q67&gt;='Parâmetros'!$B$4,$Q67&lt;'Parâmetros'!$B$4+'Parâmetros'!$B$3+1,$S67&lt;&gt;"Pronto",$S67&lt;&gt;"Cancelado"),$Q67,""),"")</f>
        <v/>
      </c>
    </row>
    <row r="68">
      <c r="A68" s="14" t="n"/>
      <c r="B68" s="14" t="n"/>
      <c r="C68" s="47">
        <f>IF($B68="","",IFERROR(VLOOKUP($B68,'Agenda'!$A$5:$J$104,2,FALSE),""))</f>
        <v/>
      </c>
      <c r="D68" s="29">
        <f>IF($B68="","",IFERROR(VLOOKUP($B68,'Agenda'!$A$5:$J$104,3,FALSE),""))</f>
        <v/>
      </c>
      <c r="E68" s="9">
        <f>IF($B68="","",IFERROR(VLOOKUP($B68,'Agenda'!$A$5:$J$104,4,FALSE),""))</f>
        <v/>
      </c>
      <c r="F68" s="9">
        <f>IF($B68="","",IFERROR(VLOOKUP($B68,'Agenda'!$A$5:$J$104,5,FALSE),""))</f>
        <v/>
      </c>
      <c r="G68" s="17" t="n"/>
      <c r="H68" s="30">
        <f>IF($G68="","",IFERROR(VLOOKUP($G68,'Parâmetros'!$A$11:$E$110,2,FALSE),""))</f>
        <v/>
      </c>
      <c r="I68" s="31">
        <f>IF($G68="","",IFERROR(VLOOKUP($G68,'Parâmetros'!$A$11:$E$110,3,FALSE),""))</f>
        <v/>
      </c>
      <c r="J68" s="32">
        <f>IF($B68="","",IFERROR(VLOOKUP($B68,'Agenda'!$A$5:$J$104,6,FALSE),""))</f>
        <v/>
      </c>
      <c r="K68" s="31">
        <f>IF(OR($I68="",$J68=""),"",IFERROR($I68*$J68,""))</f>
        <v/>
      </c>
      <c r="L68" s="26" t="n"/>
      <c r="M68" s="31">
        <f>IF($G68="","",IFERROR(VLOOKUP($G68,'Parâmetros'!$A$11:$E$110,5,FALSE),""))</f>
        <v/>
      </c>
      <c r="N68" s="31">
        <f>IF(OR($K68="",$L68="",$M68=""),"",IFERROR(MAX($K68+$M68-$L68,0),""))</f>
        <v/>
      </c>
      <c r="O68" s="48">
        <f>IF($G68="","",IFERROR(VLOOKUP($G68,'Parâmetros'!$A$11:$E$110,4,FALSE),""))</f>
        <v/>
      </c>
      <c r="P68" s="48">
        <f>IF(OR($N68="",$O68=""),"",IFERROR($N68*$O68,""))</f>
        <v/>
      </c>
      <c r="Q68" s="44">
        <f>IF($B68="","",IFERROR(VLOOKUP($B68,'Agenda'!$A$5:$J$104,10,FALSE),""))</f>
        <v/>
      </c>
      <c r="R68" s="30">
        <f>IF($B68="","",IFERROR(VLOOKUP($B68,'Agenda'!$A$5:$J$104,7,FALSE),""))</f>
        <v/>
      </c>
      <c r="S68" s="14" t="n"/>
      <c r="T68" s="17" t="n"/>
      <c r="U68" s="44">
        <f>IFERROR(IF(AND($Q68&lt;&gt;"",$Q68&gt;='Parâmetros'!$B$4,$Q68&lt;'Parâmetros'!$B$4+'Parâmetros'!$B$3+1,$S68&lt;&gt;"Pronto",$S68&lt;&gt;"Cancelado"),$Q68,""),"")</f>
        <v/>
      </c>
    </row>
    <row r="69">
      <c r="A69" s="14" t="n"/>
      <c r="B69" s="14" t="n"/>
      <c r="C69" s="45">
        <f>IF($B69="","",IFERROR(VLOOKUP($B69,'Agenda'!$A$5:$J$104,2,FALSE),""))</f>
        <v/>
      </c>
      <c r="D69" s="22">
        <f>IF($B69="","",IFERROR(VLOOKUP($B69,'Agenda'!$A$5:$J$104,3,FALSE),""))</f>
        <v/>
      </c>
      <c r="E69" s="11">
        <f>IF($B69="","",IFERROR(VLOOKUP($B69,'Agenda'!$A$5:$J$104,4,FALSE),""))</f>
        <v/>
      </c>
      <c r="F69" s="11">
        <f>IF($B69="","",IFERROR(VLOOKUP($B69,'Agenda'!$A$5:$J$104,5,FALSE),""))</f>
        <v/>
      </c>
      <c r="G69" s="17" t="n"/>
      <c r="H69" s="23">
        <f>IF($G69="","",IFERROR(VLOOKUP($G69,'Parâmetros'!$A$11:$E$110,2,FALSE),""))</f>
        <v/>
      </c>
      <c r="I69" s="24">
        <f>IF($G69="","",IFERROR(VLOOKUP($G69,'Parâmetros'!$A$11:$E$110,3,FALSE),""))</f>
        <v/>
      </c>
      <c r="J69" s="25">
        <f>IF($B69="","",IFERROR(VLOOKUP($B69,'Agenda'!$A$5:$J$104,6,FALSE),""))</f>
        <v/>
      </c>
      <c r="K69" s="24">
        <f>IF(OR($I69="",$J69=""),"",IFERROR($I69*$J69,""))</f>
        <v/>
      </c>
      <c r="L69" s="26" t="n"/>
      <c r="M69" s="24">
        <f>IF($G69="","",IFERROR(VLOOKUP($G69,'Parâmetros'!$A$11:$E$110,5,FALSE),""))</f>
        <v/>
      </c>
      <c r="N69" s="24">
        <f>IF(OR($K69="",$L69="",$M69=""),"",IFERROR(MAX($K69+$M69-$L69,0),""))</f>
        <v/>
      </c>
      <c r="O69" s="46">
        <f>IF($G69="","",IFERROR(VLOOKUP($G69,'Parâmetros'!$A$11:$E$110,4,FALSE),""))</f>
        <v/>
      </c>
      <c r="P69" s="46">
        <f>IF(OR($N69="",$O69=""),"",IFERROR($N69*$O69,""))</f>
        <v/>
      </c>
      <c r="Q69" s="43">
        <f>IF($B69="","",IFERROR(VLOOKUP($B69,'Agenda'!$A$5:$J$104,10,FALSE),""))</f>
        <v/>
      </c>
      <c r="R69" s="23">
        <f>IF($B69="","",IFERROR(VLOOKUP($B69,'Agenda'!$A$5:$J$104,7,FALSE),""))</f>
        <v/>
      </c>
      <c r="S69" s="14" t="n"/>
      <c r="T69" s="17" t="n"/>
      <c r="U69" s="43">
        <f>IFERROR(IF(AND($Q69&lt;&gt;"",$Q69&gt;='Parâmetros'!$B$4,$Q69&lt;'Parâmetros'!$B$4+'Parâmetros'!$B$3+1,$S69&lt;&gt;"Pronto",$S69&lt;&gt;"Cancelado"),$Q69,""),"")</f>
        <v/>
      </c>
    </row>
    <row r="70">
      <c r="A70" s="14" t="n"/>
      <c r="B70" s="14" t="n"/>
      <c r="C70" s="47">
        <f>IF($B70="","",IFERROR(VLOOKUP($B70,'Agenda'!$A$5:$J$104,2,FALSE),""))</f>
        <v/>
      </c>
      <c r="D70" s="29">
        <f>IF($B70="","",IFERROR(VLOOKUP($B70,'Agenda'!$A$5:$J$104,3,FALSE),""))</f>
        <v/>
      </c>
      <c r="E70" s="9">
        <f>IF($B70="","",IFERROR(VLOOKUP($B70,'Agenda'!$A$5:$J$104,4,FALSE),""))</f>
        <v/>
      </c>
      <c r="F70" s="9">
        <f>IF($B70="","",IFERROR(VLOOKUP($B70,'Agenda'!$A$5:$J$104,5,FALSE),""))</f>
        <v/>
      </c>
      <c r="G70" s="17" t="n"/>
      <c r="H70" s="30">
        <f>IF($G70="","",IFERROR(VLOOKUP($G70,'Parâmetros'!$A$11:$E$110,2,FALSE),""))</f>
        <v/>
      </c>
      <c r="I70" s="31">
        <f>IF($G70="","",IFERROR(VLOOKUP($G70,'Parâmetros'!$A$11:$E$110,3,FALSE),""))</f>
        <v/>
      </c>
      <c r="J70" s="32">
        <f>IF($B70="","",IFERROR(VLOOKUP($B70,'Agenda'!$A$5:$J$104,6,FALSE),""))</f>
        <v/>
      </c>
      <c r="K70" s="31">
        <f>IF(OR($I70="",$J70=""),"",IFERROR($I70*$J70,""))</f>
        <v/>
      </c>
      <c r="L70" s="26" t="n"/>
      <c r="M70" s="31">
        <f>IF($G70="","",IFERROR(VLOOKUP($G70,'Parâmetros'!$A$11:$E$110,5,FALSE),""))</f>
        <v/>
      </c>
      <c r="N70" s="31">
        <f>IF(OR($K70="",$L70="",$M70=""),"",IFERROR(MAX($K70+$M70-$L70,0),""))</f>
        <v/>
      </c>
      <c r="O70" s="48">
        <f>IF($G70="","",IFERROR(VLOOKUP($G70,'Parâmetros'!$A$11:$E$110,4,FALSE),""))</f>
        <v/>
      </c>
      <c r="P70" s="48">
        <f>IF(OR($N70="",$O70=""),"",IFERROR($N70*$O70,""))</f>
        <v/>
      </c>
      <c r="Q70" s="44">
        <f>IF($B70="","",IFERROR(VLOOKUP($B70,'Agenda'!$A$5:$J$104,10,FALSE),""))</f>
        <v/>
      </c>
      <c r="R70" s="30">
        <f>IF($B70="","",IFERROR(VLOOKUP($B70,'Agenda'!$A$5:$J$104,7,FALSE),""))</f>
        <v/>
      </c>
      <c r="S70" s="14" t="n"/>
      <c r="T70" s="17" t="n"/>
      <c r="U70" s="44">
        <f>IFERROR(IF(AND($Q70&lt;&gt;"",$Q70&gt;='Parâmetros'!$B$4,$Q70&lt;'Parâmetros'!$B$4+'Parâmetros'!$B$3+1,$S70&lt;&gt;"Pronto",$S70&lt;&gt;"Cancelado"),$Q70,""),"")</f>
        <v/>
      </c>
    </row>
    <row r="71">
      <c r="A71" s="14" t="n"/>
      <c r="B71" s="14" t="n"/>
      <c r="C71" s="45">
        <f>IF($B71="","",IFERROR(VLOOKUP($B71,'Agenda'!$A$5:$J$104,2,FALSE),""))</f>
        <v/>
      </c>
      <c r="D71" s="22">
        <f>IF($B71="","",IFERROR(VLOOKUP($B71,'Agenda'!$A$5:$J$104,3,FALSE),""))</f>
        <v/>
      </c>
      <c r="E71" s="11">
        <f>IF($B71="","",IFERROR(VLOOKUP($B71,'Agenda'!$A$5:$J$104,4,FALSE),""))</f>
        <v/>
      </c>
      <c r="F71" s="11">
        <f>IF($B71="","",IFERROR(VLOOKUP($B71,'Agenda'!$A$5:$J$104,5,FALSE),""))</f>
        <v/>
      </c>
      <c r="G71" s="17" t="n"/>
      <c r="H71" s="23">
        <f>IF($G71="","",IFERROR(VLOOKUP($G71,'Parâmetros'!$A$11:$E$110,2,FALSE),""))</f>
        <v/>
      </c>
      <c r="I71" s="24">
        <f>IF($G71="","",IFERROR(VLOOKUP($G71,'Parâmetros'!$A$11:$E$110,3,FALSE),""))</f>
        <v/>
      </c>
      <c r="J71" s="25">
        <f>IF($B71="","",IFERROR(VLOOKUP($B71,'Agenda'!$A$5:$J$104,6,FALSE),""))</f>
        <v/>
      </c>
      <c r="K71" s="24">
        <f>IF(OR($I71="",$J71=""),"",IFERROR($I71*$J71,""))</f>
        <v/>
      </c>
      <c r="L71" s="26" t="n"/>
      <c r="M71" s="24">
        <f>IF($G71="","",IFERROR(VLOOKUP($G71,'Parâmetros'!$A$11:$E$110,5,FALSE),""))</f>
        <v/>
      </c>
      <c r="N71" s="24">
        <f>IF(OR($K71="",$L71="",$M71=""),"",IFERROR(MAX($K71+$M71-$L71,0),""))</f>
        <v/>
      </c>
      <c r="O71" s="46">
        <f>IF($G71="","",IFERROR(VLOOKUP($G71,'Parâmetros'!$A$11:$E$110,4,FALSE),""))</f>
        <v/>
      </c>
      <c r="P71" s="46">
        <f>IF(OR($N71="",$O71=""),"",IFERROR($N71*$O71,""))</f>
        <v/>
      </c>
      <c r="Q71" s="43">
        <f>IF($B71="","",IFERROR(VLOOKUP($B71,'Agenda'!$A$5:$J$104,10,FALSE),""))</f>
        <v/>
      </c>
      <c r="R71" s="23">
        <f>IF($B71="","",IFERROR(VLOOKUP($B71,'Agenda'!$A$5:$J$104,7,FALSE),""))</f>
        <v/>
      </c>
      <c r="S71" s="14" t="n"/>
      <c r="T71" s="17" t="n"/>
      <c r="U71" s="43">
        <f>IFERROR(IF(AND($Q71&lt;&gt;"",$Q71&gt;='Parâmetros'!$B$4,$Q71&lt;'Parâmetros'!$B$4+'Parâmetros'!$B$3+1,$S71&lt;&gt;"Pronto",$S71&lt;&gt;"Cancelado"),$Q71,""),"")</f>
        <v/>
      </c>
    </row>
    <row r="72">
      <c r="A72" s="14" t="n"/>
      <c r="B72" s="14" t="n"/>
      <c r="C72" s="47">
        <f>IF($B72="","",IFERROR(VLOOKUP($B72,'Agenda'!$A$5:$J$104,2,FALSE),""))</f>
        <v/>
      </c>
      <c r="D72" s="29">
        <f>IF($B72="","",IFERROR(VLOOKUP($B72,'Agenda'!$A$5:$J$104,3,FALSE),""))</f>
        <v/>
      </c>
      <c r="E72" s="9">
        <f>IF($B72="","",IFERROR(VLOOKUP($B72,'Agenda'!$A$5:$J$104,4,FALSE),""))</f>
        <v/>
      </c>
      <c r="F72" s="9">
        <f>IF($B72="","",IFERROR(VLOOKUP($B72,'Agenda'!$A$5:$J$104,5,FALSE),""))</f>
        <v/>
      </c>
      <c r="G72" s="17" t="n"/>
      <c r="H72" s="30">
        <f>IF($G72="","",IFERROR(VLOOKUP($G72,'Parâmetros'!$A$11:$E$110,2,FALSE),""))</f>
        <v/>
      </c>
      <c r="I72" s="31">
        <f>IF($G72="","",IFERROR(VLOOKUP($G72,'Parâmetros'!$A$11:$E$110,3,FALSE),""))</f>
        <v/>
      </c>
      <c r="J72" s="32">
        <f>IF($B72="","",IFERROR(VLOOKUP($B72,'Agenda'!$A$5:$J$104,6,FALSE),""))</f>
        <v/>
      </c>
      <c r="K72" s="31">
        <f>IF(OR($I72="",$J72=""),"",IFERROR($I72*$J72,""))</f>
        <v/>
      </c>
      <c r="L72" s="26" t="n"/>
      <c r="M72" s="31">
        <f>IF($G72="","",IFERROR(VLOOKUP($G72,'Parâmetros'!$A$11:$E$110,5,FALSE),""))</f>
        <v/>
      </c>
      <c r="N72" s="31">
        <f>IF(OR($K72="",$L72="",$M72=""),"",IFERROR(MAX($K72+$M72-$L72,0),""))</f>
        <v/>
      </c>
      <c r="O72" s="48">
        <f>IF($G72="","",IFERROR(VLOOKUP($G72,'Parâmetros'!$A$11:$E$110,4,FALSE),""))</f>
        <v/>
      </c>
      <c r="P72" s="48">
        <f>IF(OR($N72="",$O72=""),"",IFERROR($N72*$O72,""))</f>
        <v/>
      </c>
      <c r="Q72" s="44">
        <f>IF($B72="","",IFERROR(VLOOKUP($B72,'Agenda'!$A$5:$J$104,10,FALSE),""))</f>
        <v/>
      </c>
      <c r="R72" s="30">
        <f>IF($B72="","",IFERROR(VLOOKUP($B72,'Agenda'!$A$5:$J$104,7,FALSE),""))</f>
        <v/>
      </c>
      <c r="S72" s="14" t="n"/>
      <c r="T72" s="17" t="n"/>
      <c r="U72" s="44">
        <f>IFERROR(IF(AND($Q72&lt;&gt;"",$Q72&gt;='Parâmetros'!$B$4,$Q72&lt;'Parâmetros'!$B$4+'Parâmetros'!$B$3+1,$S72&lt;&gt;"Pronto",$S72&lt;&gt;"Cancelado"),$Q72,""),"")</f>
        <v/>
      </c>
    </row>
    <row r="73">
      <c r="A73" s="14" t="n"/>
      <c r="B73" s="14" t="n"/>
      <c r="C73" s="45">
        <f>IF($B73="","",IFERROR(VLOOKUP($B73,'Agenda'!$A$5:$J$104,2,FALSE),""))</f>
        <v/>
      </c>
      <c r="D73" s="22">
        <f>IF($B73="","",IFERROR(VLOOKUP($B73,'Agenda'!$A$5:$J$104,3,FALSE),""))</f>
        <v/>
      </c>
      <c r="E73" s="11">
        <f>IF($B73="","",IFERROR(VLOOKUP($B73,'Agenda'!$A$5:$J$104,4,FALSE),""))</f>
        <v/>
      </c>
      <c r="F73" s="11">
        <f>IF($B73="","",IFERROR(VLOOKUP($B73,'Agenda'!$A$5:$J$104,5,FALSE),""))</f>
        <v/>
      </c>
      <c r="G73" s="17" t="n"/>
      <c r="H73" s="23">
        <f>IF($G73="","",IFERROR(VLOOKUP($G73,'Parâmetros'!$A$11:$E$110,2,FALSE),""))</f>
        <v/>
      </c>
      <c r="I73" s="24">
        <f>IF($G73="","",IFERROR(VLOOKUP($G73,'Parâmetros'!$A$11:$E$110,3,FALSE),""))</f>
        <v/>
      </c>
      <c r="J73" s="25">
        <f>IF($B73="","",IFERROR(VLOOKUP($B73,'Agenda'!$A$5:$J$104,6,FALSE),""))</f>
        <v/>
      </c>
      <c r="K73" s="24">
        <f>IF(OR($I73="",$J73=""),"",IFERROR($I73*$J73,""))</f>
        <v/>
      </c>
      <c r="L73" s="26" t="n"/>
      <c r="M73" s="24">
        <f>IF($G73="","",IFERROR(VLOOKUP($G73,'Parâmetros'!$A$11:$E$110,5,FALSE),""))</f>
        <v/>
      </c>
      <c r="N73" s="24">
        <f>IF(OR($K73="",$L73="",$M73=""),"",IFERROR(MAX($K73+$M73-$L73,0),""))</f>
        <v/>
      </c>
      <c r="O73" s="46">
        <f>IF($G73="","",IFERROR(VLOOKUP($G73,'Parâmetros'!$A$11:$E$110,4,FALSE),""))</f>
        <v/>
      </c>
      <c r="P73" s="46">
        <f>IF(OR($N73="",$O73=""),"",IFERROR($N73*$O73,""))</f>
        <v/>
      </c>
      <c r="Q73" s="43">
        <f>IF($B73="","",IFERROR(VLOOKUP($B73,'Agenda'!$A$5:$J$104,10,FALSE),""))</f>
        <v/>
      </c>
      <c r="R73" s="23">
        <f>IF($B73="","",IFERROR(VLOOKUP($B73,'Agenda'!$A$5:$J$104,7,FALSE),""))</f>
        <v/>
      </c>
      <c r="S73" s="14" t="n"/>
      <c r="T73" s="17" t="n"/>
      <c r="U73" s="43">
        <f>IFERROR(IF(AND($Q73&lt;&gt;"",$Q73&gt;='Parâmetros'!$B$4,$Q73&lt;'Parâmetros'!$B$4+'Parâmetros'!$B$3+1,$S73&lt;&gt;"Pronto",$S73&lt;&gt;"Cancelado"),$Q73,""),"")</f>
        <v/>
      </c>
    </row>
    <row r="74">
      <c r="A74" s="14" t="n"/>
      <c r="B74" s="14" t="n"/>
      <c r="C74" s="47">
        <f>IF($B74="","",IFERROR(VLOOKUP($B74,'Agenda'!$A$5:$J$104,2,FALSE),""))</f>
        <v/>
      </c>
      <c r="D74" s="29">
        <f>IF($B74="","",IFERROR(VLOOKUP($B74,'Agenda'!$A$5:$J$104,3,FALSE),""))</f>
        <v/>
      </c>
      <c r="E74" s="9">
        <f>IF($B74="","",IFERROR(VLOOKUP($B74,'Agenda'!$A$5:$J$104,4,FALSE),""))</f>
        <v/>
      </c>
      <c r="F74" s="9">
        <f>IF($B74="","",IFERROR(VLOOKUP($B74,'Agenda'!$A$5:$J$104,5,FALSE),""))</f>
        <v/>
      </c>
      <c r="G74" s="17" t="n"/>
      <c r="H74" s="30">
        <f>IF($G74="","",IFERROR(VLOOKUP($G74,'Parâmetros'!$A$11:$E$110,2,FALSE),""))</f>
        <v/>
      </c>
      <c r="I74" s="31">
        <f>IF($G74="","",IFERROR(VLOOKUP($G74,'Parâmetros'!$A$11:$E$110,3,FALSE),""))</f>
        <v/>
      </c>
      <c r="J74" s="32">
        <f>IF($B74="","",IFERROR(VLOOKUP($B74,'Agenda'!$A$5:$J$104,6,FALSE),""))</f>
        <v/>
      </c>
      <c r="K74" s="31">
        <f>IF(OR($I74="",$J74=""),"",IFERROR($I74*$J74,""))</f>
        <v/>
      </c>
      <c r="L74" s="26" t="n"/>
      <c r="M74" s="31">
        <f>IF($G74="","",IFERROR(VLOOKUP($G74,'Parâmetros'!$A$11:$E$110,5,FALSE),""))</f>
        <v/>
      </c>
      <c r="N74" s="31">
        <f>IF(OR($K74="",$L74="",$M74=""),"",IFERROR(MAX($K74+$M74-$L74,0),""))</f>
        <v/>
      </c>
      <c r="O74" s="48">
        <f>IF($G74="","",IFERROR(VLOOKUP($G74,'Parâmetros'!$A$11:$E$110,4,FALSE),""))</f>
        <v/>
      </c>
      <c r="P74" s="48">
        <f>IF(OR($N74="",$O74=""),"",IFERROR($N74*$O74,""))</f>
        <v/>
      </c>
      <c r="Q74" s="44">
        <f>IF($B74="","",IFERROR(VLOOKUP($B74,'Agenda'!$A$5:$J$104,10,FALSE),""))</f>
        <v/>
      </c>
      <c r="R74" s="30">
        <f>IF($B74="","",IFERROR(VLOOKUP($B74,'Agenda'!$A$5:$J$104,7,FALSE),""))</f>
        <v/>
      </c>
      <c r="S74" s="14" t="n"/>
      <c r="T74" s="17" t="n"/>
      <c r="U74" s="44">
        <f>IFERROR(IF(AND($Q74&lt;&gt;"",$Q74&gt;='Parâmetros'!$B$4,$Q74&lt;'Parâmetros'!$B$4+'Parâmetros'!$B$3+1,$S74&lt;&gt;"Pronto",$S74&lt;&gt;"Cancelado"),$Q74,""),"")</f>
        <v/>
      </c>
    </row>
    <row r="75">
      <c r="A75" s="14" t="n"/>
      <c r="B75" s="14" t="n"/>
      <c r="C75" s="45">
        <f>IF($B75="","",IFERROR(VLOOKUP($B75,'Agenda'!$A$5:$J$104,2,FALSE),""))</f>
        <v/>
      </c>
      <c r="D75" s="22">
        <f>IF($B75="","",IFERROR(VLOOKUP($B75,'Agenda'!$A$5:$J$104,3,FALSE),""))</f>
        <v/>
      </c>
      <c r="E75" s="11">
        <f>IF($B75="","",IFERROR(VLOOKUP($B75,'Agenda'!$A$5:$J$104,4,FALSE),""))</f>
        <v/>
      </c>
      <c r="F75" s="11">
        <f>IF($B75="","",IFERROR(VLOOKUP($B75,'Agenda'!$A$5:$J$104,5,FALSE),""))</f>
        <v/>
      </c>
      <c r="G75" s="17" t="n"/>
      <c r="H75" s="23">
        <f>IF($G75="","",IFERROR(VLOOKUP($G75,'Parâmetros'!$A$11:$E$110,2,FALSE),""))</f>
        <v/>
      </c>
      <c r="I75" s="24">
        <f>IF($G75="","",IFERROR(VLOOKUP($G75,'Parâmetros'!$A$11:$E$110,3,FALSE),""))</f>
        <v/>
      </c>
      <c r="J75" s="25">
        <f>IF($B75="","",IFERROR(VLOOKUP($B75,'Agenda'!$A$5:$J$104,6,FALSE),""))</f>
        <v/>
      </c>
      <c r="K75" s="24">
        <f>IF(OR($I75="",$J75=""),"",IFERROR($I75*$J75,""))</f>
        <v/>
      </c>
      <c r="L75" s="26" t="n"/>
      <c r="M75" s="24">
        <f>IF($G75="","",IFERROR(VLOOKUP($G75,'Parâmetros'!$A$11:$E$110,5,FALSE),""))</f>
        <v/>
      </c>
      <c r="N75" s="24">
        <f>IF(OR($K75="",$L75="",$M75=""),"",IFERROR(MAX($K75+$M75-$L75,0),""))</f>
        <v/>
      </c>
      <c r="O75" s="46">
        <f>IF($G75="","",IFERROR(VLOOKUP($G75,'Parâmetros'!$A$11:$E$110,4,FALSE),""))</f>
        <v/>
      </c>
      <c r="P75" s="46">
        <f>IF(OR($N75="",$O75=""),"",IFERROR($N75*$O75,""))</f>
        <v/>
      </c>
      <c r="Q75" s="43">
        <f>IF($B75="","",IFERROR(VLOOKUP($B75,'Agenda'!$A$5:$J$104,10,FALSE),""))</f>
        <v/>
      </c>
      <c r="R75" s="23">
        <f>IF($B75="","",IFERROR(VLOOKUP($B75,'Agenda'!$A$5:$J$104,7,FALSE),""))</f>
        <v/>
      </c>
      <c r="S75" s="14" t="n"/>
      <c r="T75" s="17" t="n"/>
      <c r="U75" s="43">
        <f>IFERROR(IF(AND($Q75&lt;&gt;"",$Q75&gt;='Parâmetros'!$B$4,$Q75&lt;'Parâmetros'!$B$4+'Parâmetros'!$B$3+1,$S75&lt;&gt;"Pronto",$S75&lt;&gt;"Cancelado"),$Q75,""),"")</f>
        <v/>
      </c>
    </row>
    <row r="76">
      <c r="A76" s="14" t="n"/>
      <c r="B76" s="14" t="n"/>
      <c r="C76" s="47">
        <f>IF($B76="","",IFERROR(VLOOKUP($B76,'Agenda'!$A$5:$J$104,2,FALSE),""))</f>
        <v/>
      </c>
      <c r="D76" s="29">
        <f>IF($B76="","",IFERROR(VLOOKUP($B76,'Agenda'!$A$5:$J$104,3,FALSE),""))</f>
        <v/>
      </c>
      <c r="E76" s="9">
        <f>IF($B76="","",IFERROR(VLOOKUP($B76,'Agenda'!$A$5:$J$104,4,FALSE),""))</f>
        <v/>
      </c>
      <c r="F76" s="9">
        <f>IF($B76="","",IFERROR(VLOOKUP($B76,'Agenda'!$A$5:$J$104,5,FALSE),""))</f>
        <v/>
      </c>
      <c r="G76" s="17" t="n"/>
      <c r="H76" s="30">
        <f>IF($G76="","",IFERROR(VLOOKUP($G76,'Parâmetros'!$A$11:$E$110,2,FALSE),""))</f>
        <v/>
      </c>
      <c r="I76" s="31">
        <f>IF($G76="","",IFERROR(VLOOKUP($G76,'Parâmetros'!$A$11:$E$110,3,FALSE),""))</f>
        <v/>
      </c>
      <c r="J76" s="32">
        <f>IF($B76="","",IFERROR(VLOOKUP($B76,'Agenda'!$A$5:$J$104,6,FALSE),""))</f>
        <v/>
      </c>
      <c r="K76" s="31">
        <f>IF(OR($I76="",$J76=""),"",IFERROR($I76*$J76,""))</f>
        <v/>
      </c>
      <c r="L76" s="26" t="n"/>
      <c r="M76" s="31">
        <f>IF($G76="","",IFERROR(VLOOKUP($G76,'Parâmetros'!$A$11:$E$110,5,FALSE),""))</f>
        <v/>
      </c>
      <c r="N76" s="31">
        <f>IF(OR($K76="",$L76="",$M76=""),"",IFERROR(MAX($K76+$M76-$L76,0),""))</f>
        <v/>
      </c>
      <c r="O76" s="48">
        <f>IF($G76="","",IFERROR(VLOOKUP($G76,'Parâmetros'!$A$11:$E$110,4,FALSE),""))</f>
        <v/>
      </c>
      <c r="P76" s="48">
        <f>IF(OR($N76="",$O76=""),"",IFERROR($N76*$O76,""))</f>
        <v/>
      </c>
      <c r="Q76" s="44">
        <f>IF($B76="","",IFERROR(VLOOKUP($B76,'Agenda'!$A$5:$J$104,10,FALSE),""))</f>
        <v/>
      </c>
      <c r="R76" s="30">
        <f>IF($B76="","",IFERROR(VLOOKUP($B76,'Agenda'!$A$5:$J$104,7,FALSE),""))</f>
        <v/>
      </c>
      <c r="S76" s="14" t="n"/>
      <c r="T76" s="17" t="n"/>
      <c r="U76" s="44">
        <f>IFERROR(IF(AND($Q76&lt;&gt;"",$Q76&gt;='Parâmetros'!$B$4,$Q76&lt;'Parâmetros'!$B$4+'Parâmetros'!$B$3+1,$S76&lt;&gt;"Pronto",$S76&lt;&gt;"Cancelado"),$Q76,""),"")</f>
        <v/>
      </c>
    </row>
    <row r="77">
      <c r="A77" s="14" t="n"/>
      <c r="B77" s="14" t="n"/>
      <c r="C77" s="45">
        <f>IF($B77="","",IFERROR(VLOOKUP($B77,'Agenda'!$A$5:$J$104,2,FALSE),""))</f>
        <v/>
      </c>
      <c r="D77" s="22">
        <f>IF($B77="","",IFERROR(VLOOKUP($B77,'Agenda'!$A$5:$J$104,3,FALSE),""))</f>
        <v/>
      </c>
      <c r="E77" s="11">
        <f>IF($B77="","",IFERROR(VLOOKUP($B77,'Agenda'!$A$5:$J$104,4,FALSE),""))</f>
        <v/>
      </c>
      <c r="F77" s="11">
        <f>IF($B77="","",IFERROR(VLOOKUP($B77,'Agenda'!$A$5:$J$104,5,FALSE),""))</f>
        <v/>
      </c>
      <c r="G77" s="17" t="n"/>
      <c r="H77" s="23">
        <f>IF($G77="","",IFERROR(VLOOKUP($G77,'Parâmetros'!$A$11:$E$110,2,FALSE),""))</f>
        <v/>
      </c>
      <c r="I77" s="24">
        <f>IF($G77="","",IFERROR(VLOOKUP($G77,'Parâmetros'!$A$11:$E$110,3,FALSE),""))</f>
        <v/>
      </c>
      <c r="J77" s="25">
        <f>IF($B77="","",IFERROR(VLOOKUP($B77,'Agenda'!$A$5:$J$104,6,FALSE),""))</f>
        <v/>
      </c>
      <c r="K77" s="24">
        <f>IF(OR($I77="",$J77=""),"",IFERROR($I77*$J77,""))</f>
        <v/>
      </c>
      <c r="L77" s="26" t="n"/>
      <c r="M77" s="24">
        <f>IF($G77="","",IFERROR(VLOOKUP($G77,'Parâmetros'!$A$11:$E$110,5,FALSE),""))</f>
        <v/>
      </c>
      <c r="N77" s="24">
        <f>IF(OR($K77="",$L77="",$M77=""),"",IFERROR(MAX($K77+$M77-$L77,0),""))</f>
        <v/>
      </c>
      <c r="O77" s="46">
        <f>IF($G77="","",IFERROR(VLOOKUP($G77,'Parâmetros'!$A$11:$E$110,4,FALSE),""))</f>
        <v/>
      </c>
      <c r="P77" s="46">
        <f>IF(OR($N77="",$O77=""),"",IFERROR($N77*$O77,""))</f>
        <v/>
      </c>
      <c r="Q77" s="43">
        <f>IF($B77="","",IFERROR(VLOOKUP($B77,'Agenda'!$A$5:$J$104,10,FALSE),""))</f>
        <v/>
      </c>
      <c r="R77" s="23">
        <f>IF($B77="","",IFERROR(VLOOKUP($B77,'Agenda'!$A$5:$J$104,7,FALSE),""))</f>
        <v/>
      </c>
      <c r="S77" s="14" t="n"/>
      <c r="T77" s="17" t="n"/>
      <c r="U77" s="43">
        <f>IFERROR(IF(AND($Q77&lt;&gt;"",$Q77&gt;='Parâmetros'!$B$4,$Q77&lt;'Parâmetros'!$B$4+'Parâmetros'!$B$3+1,$S77&lt;&gt;"Pronto",$S77&lt;&gt;"Cancelado"),$Q77,""),"")</f>
        <v/>
      </c>
    </row>
    <row r="78">
      <c r="A78" s="14" t="n"/>
      <c r="B78" s="14" t="n"/>
      <c r="C78" s="47">
        <f>IF($B78="","",IFERROR(VLOOKUP($B78,'Agenda'!$A$5:$J$104,2,FALSE),""))</f>
        <v/>
      </c>
      <c r="D78" s="29">
        <f>IF($B78="","",IFERROR(VLOOKUP($B78,'Agenda'!$A$5:$J$104,3,FALSE),""))</f>
        <v/>
      </c>
      <c r="E78" s="9">
        <f>IF($B78="","",IFERROR(VLOOKUP($B78,'Agenda'!$A$5:$J$104,4,FALSE),""))</f>
        <v/>
      </c>
      <c r="F78" s="9">
        <f>IF($B78="","",IFERROR(VLOOKUP($B78,'Agenda'!$A$5:$J$104,5,FALSE),""))</f>
        <v/>
      </c>
      <c r="G78" s="17" t="n"/>
      <c r="H78" s="30">
        <f>IF($G78="","",IFERROR(VLOOKUP($G78,'Parâmetros'!$A$11:$E$110,2,FALSE),""))</f>
        <v/>
      </c>
      <c r="I78" s="31">
        <f>IF($G78="","",IFERROR(VLOOKUP($G78,'Parâmetros'!$A$11:$E$110,3,FALSE),""))</f>
        <v/>
      </c>
      <c r="J78" s="32">
        <f>IF($B78="","",IFERROR(VLOOKUP($B78,'Agenda'!$A$5:$J$104,6,FALSE),""))</f>
        <v/>
      </c>
      <c r="K78" s="31">
        <f>IF(OR($I78="",$J78=""),"",IFERROR($I78*$J78,""))</f>
        <v/>
      </c>
      <c r="L78" s="26" t="n"/>
      <c r="M78" s="31">
        <f>IF($G78="","",IFERROR(VLOOKUP($G78,'Parâmetros'!$A$11:$E$110,5,FALSE),""))</f>
        <v/>
      </c>
      <c r="N78" s="31">
        <f>IF(OR($K78="",$L78="",$M78=""),"",IFERROR(MAX($K78+$M78-$L78,0),""))</f>
        <v/>
      </c>
      <c r="O78" s="48">
        <f>IF($G78="","",IFERROR(VLOOKUP($G78,'Parâmetros'!$A$11:$E$110,4,FALSE),""))</f>
        <v/>
      </c>
      <c r="P78" s="48">
        <f>IF(OR($N78="",$O78=""),"",IFERROR($N78*$O78,""))</f>
        <v/>
      </c>
      <c r="Q78" s="44">
        <f>IF($B78="","",IFERROR(VLOOKUP($B78,'Agenda'!$A$5:$J$104,10,FALSE),""))</f>
        <v/>
      </c>
      <c r="R78" s="30">
        <f>IF($B78="","",IFERROR(VLOOKUP($B78,'Agenda'!$A$5:$J$104,7,FALSE),""))</f>
        <v/>
      </c>
      <c r="S78" s="14" t="n"/>
      <c r="T78" s="17" t="n"/>
      <c r="U78" s="44">
        <f>IFERROR(IF(AND($Q78&lt;&gt;"",$Q78&gt;='Parâmetros'!$B$4,$Q78&lt;'Parâmetros'!$B$4+'Parâmetros'!$B$3+1,$S78&lt;&gt;"Pronto",$S78&lt;&gt;"Cancelado"),$Q78,""),"")</f>
        <v/>
      </c>
    </row>
    <row r="79">
      <c r="A79" s="14" t="n"/>
      <c r="B79" s="14" t="n"/>
      <c r="C79" s="45">
        <f>IF($B79="","",IFERROR(VLOOKUP($B79,'Agenda'!$A$5:$J$104,2,FALSE),""))</f>
        <v/>
      </c>
      <c r="D79" s="22">
        <f>IF($B79="","",IFERROR(VLOOKUP($B79,'Agenda'!$A$5:$J$104,3,FALSE),""))</f>
        <v/>
      </c>
      <c r="E79" s="11">
        <f>IF($B79="","",IFERROR(VLOOKUP($B79,'Agenda'!$A$5:$J$104,4,FALSE),""))</f>
        <v/>
      </c>
      <c r="F79" s="11">
        <f>IF($B79="","",IFERROR(VLOOKUP($B79,'Agenda'!$A$5:$J$104,5,FALSE),""))</f>
        <v/>
      </c>
      <c r="G79" s="17" t="n"/>
      <c r="H79" s="23">
        <f>IF($G79="","",IFERROR(VLOOKUP($G79,'Parâmetros'!$A$11:$E$110,2,FALSE),""))</f>
        <v/>
      </c>
      <c r="I79" s="24">
        <f>IF($G79="","",IFERROR(VLOOKUP($G79,'Parâmetros'!$A$11:$E$110,3,FALSE),""))</f>
        <v/>
      </c>
      <c r="J79" s="25">
        <f>IF($B79="","",IFERROR(VLOOKUP($B79,'Agenda'!$A$5:$J$104,6,FALSE),""))</f>
        <v/>
      </c>
      <c r="K79" s="24">
        <f>IF(OR($I79="",$J79=""),"",IFERROR($I79*$J79,""))</f>
        <v/>
      </c>
      <c r="L79" s="26" t="n"/>
      <c r="M79" s="24">
        <f>IF($G79="","",IFERROR(VLOOKUP($G79,'Parâmetros'!$A$11:$E$110,5,FALSE),""))</f>
        <v/>
      </c>
      <c r="N79" s="24">
        <f>IF(OR($K79="",$L79="",$M79=""),"",IFERROR(MAX($K79+$M79-$L79,0),""))</f>
        <v/>
      </c>
      <c r="O79" s="46">
        <f>IF($G79="","",IFERROR(VLOOKUP($G79,'Parâmetros'!$A$11:$E$110,4,FALSE),""))</f>
        <v/>
      </c>
      <c r="P79" s="46">
        <f>IF(OR($N79="",$O79=""),"",IFERROR($N79*$O79,""))</f>
        <v/>
      </c>
      <c r="Q79" s="43">
        <f>IF($B79="","",IFERROR(VLOOKUP($B79,'Agenda'!$A$5:$J$104,10,FALSE),""))</f>
        <v/>
      </c>
      <c r="R79" s="23">
        <f>IF($B79="","",IFERROR(VLOOKUP($B79,'Agenda'!$A$5:$J$104,7,FALSE),""))</f>
        <v/>
      </c>
      <c r="S79" s="14" t="n"/>
      <c r="T79" s="17" t="n"/>
      <c r="U79" s="43">
        <f>IFERROR(IF(AND($Q79&lt;&gt;"",$Q79&gt;='Parâmetros'!$B$4,$Q79&lt;'Parâmetros'!$B$4+'Parâmetros'!$B$3+1,$S79&lt;&gt;"Pronto",$S79&lt;&gt;"Cancelado"),$Q79,""),"")</f>
        <v/>
      </c>
    </row>
    <row r="80">
      <c r="A80" s="14" t="n"/>
      <c r="B80" s="14" t="n"/>
      <c r="C80" s="47">
        <f>IF($B80="","",IFERROR(VLOOKUP($B80,'Agenda'!$A$5:$J$104,2,FALSE),""))</f>
        <v/>
      </c>
      <c r="D80" s="29">
        <f>IF($B80="","",IFERROR(VLOOKUP($B80,'Agenda'!$A$5:$J$104,3,FALSE),""))</f>
        <v/>
      </c>
      <c r="E80" s="9">
        <f>IF($B80="","",IFERROR(VLOOKUP($B80,'Agenda'!$A$5:$J$104,4,FALSE),""))</f>
        <v/>
      </c>
      <c r="F80" s="9">
        <f>IF($B80="","",IFERROR(VLOOKUP($B80,'Agenda'!$A$5:$J$104,5,FALSE),""))</f>
        <v/>
      </c>
      <c r="G80" s="17" t="n"/>
      <c r="H80" s="30">
        <f>IF($G80="","",IFERROR(VLOOKUP($G80,'Parâmetros'!$A$11:$E$110,2,FALSE),""))</f>
        <v/>
      </c>
      <c r="I80" s="31">
        <f>IF($G80="","",IFERROR(VLOOKUP($G80,'Parâmetros'!$A$11:$E$110,3,FALSE),""))</f>
        <v/>
      </c>
      <c r="J80" s="32">
        <f>IF($B80="","",IFERROR(VLOOKUP($B80,'Agenda'!$A$5:$J$104,6,FALSE),""))</f>
        <v/>
      </c>
      <c r="K80" s="31">
        <f>IF(OR($I80="",$J80=""),"",IFERROR($I80*$J80,""))</f>
        <v/>
      </c>
      <c r="L80" s="26" t="n"/>
      <c r="M80" s="31">
        <f>IF($G80="","",IFERROR(VLOOKUP($G80,'Parâmetros'!$A$11:$E$110,5,FALSE),""))</f>
        <v/>
      </c>
      <c r="N80" s="31">
        <f>IF(OR($K80="",$L80="",$M80=""),"",IFERROR(MAX($K80+$M80-$L80,0),""))</f>
        <v/>
      </c>
      <c r="O80" s="48">
        <f>IF($G80="","",IFERROR(VLOOKUP($G80,'Parâmetros'!$A$11:$E$110,4,FALSE),""))</f>
        <v/>
      </c>
      <c r="P80" s="48">
        <f>IF(OR($N80="",$O80=""),"",IFERROR($N80*$O80,""))</f>
        <v/>
      </c>
      <c r="Q80" s="44">
        <f>IF($B80="","",IFERROR(VLOOKUP($B80,'Agenda'!$A$5:$J$104,10,FALSE),""))</f>
        <v/>
      </c>
      <c r="R80" s="30">
        <f>IF($B80="","",IFERROR(VLOOKUP($B80,'Agenda'!$A$5:$J$104,7,FALSE),""))</f>
        <v/>
      </c>
      <c r="S80" s="14" t="n"/>
      <c r="T80" s="17" t="n"/>
      <c r="U80" s="44">
        <f>IFERROR(IF(AND($Q80&lt;&gt;"",$Q80&gt;='Parâmetros'!$B$4,$Q80&lt;'Parâmetros'!$B$4+'Parâmetros'!$B$3+1,$S80&lt;&gt;"Pronto",$S80&lt;&gt;"Cancelado"),$Q80,""),"")</f>
        <v/>
      </c>
    </row>
    <row r="81">
      <c r="A81" s="14" t="n"/>
      <c r="B81" s="14" t="n"/>
      <c r="C81" s="45">
        <f>IF($B81="","",IFERROR(VLOOKUP($B81,'Agenda'!$A$5:$J$104,2,FALSE),""))</f>
        <v/>
      </c>
      <c r="D81" s="22">
        <f>IF($B81="","",IFERROR(VLOOKUP($B81,'Agenda'!$A$5:$J$104,3,FALSE),""))</f>
        <v/>
      </c>
      <c r="E81" s="11">
        <f>IF($B81="","",IFERROR(VLOOKUP($B81,'Agenda'!$A$5:$J$104,4,FALSE),""))</f>
        <v/>
      </c>
      <c r="F81" s="11">
        <f>IF($B81="","",IFERROR(VLOOKUP($B81,'Agenda'!$A$5:$J$104,5,FALSE),""))</f>
        <v/>
      </c>
      <c r="G81" s="17" t="n"/>
      <c r="H81" s="23">
        <f>IF($G81="","",IFERROR(VLOOKUP($G81,'Parâmetros'!$A$11:$E$110,2,FALSE),""))</f>
        <v/>
      </c>
      <c r="I81" s="24">
        <f>IF($G81="","",IFERROR(VLOOKUP($G81,'Parâmetros'!$A$11:$E$110,3,FALSE),""))</f>
        <v/>
      </c>
      <c r="J81" s="25">
        <f>IF($B81="","",IFERROR(VLOOKUP($B81,'Agenda'!$A$5:$J$104,6,FALSE),""))</f>
        <v/>
      </c>
      <c r="K81" s="24">
        <f>IF(OR($I81="",$J81=""),"",IFERROR($I81*$J81,""))</f>
        <v/>
      </c>
      <c r="L81" s="26" t="n"/>
      <c r="M81" s="24">
        <f>IF($G81="","",IFERROR(VLOOKUP($G81,'Parâmetros'!$A$11:$E$110,5,FALSE),""))</f>
        <v/>
      </c>
      <c r="N81" s="24">
        <f>IF(OR($K81="",$L81="",$M81=""),"",IFERROR(MAX($K81+$M81-$L81,0),""))</f>
        <v/>
      </c>
      <c r="O81" s="46">
        <f>IF($G81="","",IFERROR(VLOOKUP($G81,'Parâmetros'!$A$11:$E$110,4,FALSE),""))</f>
        <v/>
      </c>
      <c r="P81" s="46">
        <f>IF(OR($N81="",$O81=""),"",IFERROR($N81*$O81,""))</f>
        <v/>
      </c>
      <c r="Q81" s="43">
        <f>IF($B81="","",IFERROR(VLOOKUP($B81,'Agenda'!$A$5:$J$104,10,FALSE),""))</f>
        <v/>
      </c>
      <c r="R81" s="23">
        <f>IF($B81="","",IFERROR(VLOOKUP($B81,'Agenda'!$A$5:$J$104,7,FALSE),""))</f>
        <v/>
      </c>
      <c r="S81" s="14" t="n"/>
      <c r="T81" s="17" t="n"/>
      <c r="U81" s="43">
        <f>IFERROR(IF(AND($Q81&lt;&gt;"",$Q81&gt;='Parâmetros'!$B$4,$Q81&lt;'Parâmetros'!$B$4+'Parâmetros'!$B$3+1,$S81&lt;&gt;"Pronto",$S81&lt;&gt;"Cancelado"),$Q81,""),"")</f>
        <v/>
      </c>
    </row>
    <row r="82">
      <c r="A82" s="14" t="n"/>
      <c r="B82" s="14" t="n"/>
      <c r="C82" s="47">
        <f>IF($B82="","",IFERROR(VLOOKUP($B82,'Agenda'!$A$5:$J$104,2,FALSE),""))</f>
        <v/>
      </c>
      <c r="D82" s="29">
        <f>IF($B82="","",IFERROR(VLOOKUP($B82,'Agenda'!$A$5:$J$104,3,FALSE),""))</f>
        <v/>
      </c>
      <c r="E82" s="9">
        <f>IF($B82="","",IFERROR(VLOOKUP($B82,'Agenda'!$A$5:$J$104,4,FALSE),""))</f>
        <v/>
      </c>
      <c r="F82" s="9">
        <f>IF($B82="","",IFERROR(VLOOKUP($B82,'Agenda'!$A$5:$J$104,5,FALSE),""))</f>
        <v/>
      </c>
      <c r="G82" s="17" t="n"/>
      <c r="H82" s="30">
        <f>IF($G82="","",IFERROR(VLOOKUP($G82,'Parâmetros'!$A$11:$E$110,2,FALSE),""))</f>
        <v/>
      </c>
      <c r="I82" s="31">
        <f>IF($G82="","",IFERROR(VLOOKUP($G82,'Parâmetros'!$A$11:$E$110,3,FALSE),""))</f>
        <v/>
      </c>
      <c r="J82" s="32">
        <f>IF($B82="","",IFERROR(VLOOKUP($B82,'Agenda'!$A$5:$J$104,6,FALSE),""))</f>
        <v/>
      </c>
      <c r="K82" s="31">
        <f>IF(OR($I82="",$J82=""),"",IFERROR($I82*$J82,""))</f>
        <v/>
      </c>
      <c r="L82" s="26" t="n"/>
      <c r="M82" s="31">
        <f>IF($G82="","",IFERROR(VLOOKUP($G82,'Parâmetros'!$A$11:$E$110,5,FALSE),""))</f>
        <v/>
      </c>
      <c r="N82" s="31">
        <f>IF(OR($K82="",$L82="",$M82=""),"",IFERROR(MAX($K82+$M82-$L82,0),""))</f>
        <v/>
      </c>
      <c r="O82" s="48">
        <f>IF($G82="","",IFERROR(VLOOKUP($G82,'Parâmetros'!$A$11:$E$110,4,FALSE),""))</f>
        <v/>
      </c>
      <c r="P82" s="48">
        <f>IF(OR($N82="",$O82=""),"",IFERROR($N82*$O82,""))</f>
        <v/>
      </c>
      <c r="Q82" s="44">
        <f>IF($B82="","",IFERROR(VLOOKUP($B82,'Agenda'!$A$5:$J$104,10,FALSE),""))</f>
        <v/>
      </c>
      <c r="R82" s="30">
        <f>IF($B82="","",IFERROR(VLOOKUP($B82,'Agenda'!$A$5:$J$104,7,FALSE),""))</f>
        <v/>
      </c>
      <c r="S82" s="14" t="n"/>
      <c r="T82" s="17" t="n"/>
      <c r="U82" s="44">
        <f>IFERROR(IF(AND($Q82&lt;&gt;"",$Q82&gt;='Parâmetros'!$B$4,$Q82&lt;'Parâmetros'!$B$4+'Parâmetros'!$B$3+1,$S82&lt;&gt;"Pronto",$S82&lt;&gt;"Cancelado"),$Q82,""),"")</f>
        <v/>
      </c>
    </row>
    <row r="83">
      <c r="A83" s="14" t="n"/>
      <c r="B83" s="14" t="n"/>
      <c r="C83" s="45">
        <f>IF($B83="","",IFERROR(VLOOKUP($B83,'Agenda'!$A$5:$J$104,2,FALSE),""))</f>
        <v/>
      </c>
      <c r="D83" s="22">
        <f>IF($B83="","",IFERROR(VLOOKUP($B83,'Agenda'!$A$5:$J$104,3,FALSE),""))</f>
        <v/>
      </c>
      <c r="E83" s="11">
        <f>IF($B83="","",IFERROR(VLOOKUP($B83,'Agenda'!$A$5:$J$104,4,FALSE),""))</f>
        <v/>
      </c>
      <c r="F83" s="11">
        <f>IF($B83="","",IFERROR(VLOOKUP($B83,'Agenda'!$A$5:$J$104,5,FALSE),""))</f>
        <v/>
      </c>
      <c r="G83" s="17" t="n"/>
      <c r="H83" s="23">
        <f>IF($G83="","",IFERROR(VLOOKUP($G83,'Parâmetros'!$A$11:$E$110,2,FALSE),""))</f>
        <v/>
      </c>
      <c r="I83" s="24">
        <f>IF($G83="","",IFERROR(VLOOKUP($G83,'Parâmetros'!$A$11:$E$110,3,FALSE),""))</f>
        <v/>
      </c>
      <c r="J83" s="25">
        <f>IF($B83="","",IFERROR(VLOOKUP($B83,'Agenda'!$A$5:$J$104,6,FALSE),""))</f>
        <v/>
      </c>
      <c r="K83" s="24">
        <f>IF(OR($I83="",$J83=""),"",IFERROR($I83*$J83,""))</f>
        <v/>
      </c>
      <c r="L83" s="26" t="n"/>
      <c r="M83" s="24">
        <f>IF($G83="","",IFERROR(VLOOKUP($G83,'Parâmetros'!$A$11:$E$110,5,FALSE),""))</f>
        <v/>
      </c>
      <c r="N83" s="24">
        <f>IF(OR($K83="",$L83="",$M83=""),"",IFERROR(MAX($K83+$M83-$L83,0),""))</f>
        <v/>
      </c>
      <c r="O83" s="46">
        <f>IF($G83="","",IFERROR(VLOOKUP($G83,'Parâmetros'!$A$11:$E$110,4,FALSE),""))</f>
        <v/>
      </c>
      <c r="P83" s="46">
        <f>IF(OR($N83="",$O83=""),"",IFERROR($N83*$O83,""))</f>
        <v/>
      </c>
      <c r="Q83" s="43">
        <f>IF($B83="","",IFERROR(VLOOKUP($B83,'Agenda'!$A$5:$J$104,10,FALSE),""))</f>
        <v/>
      </c>
      <c r="R83" s="23">
        <f>IF($B83="","",IFERROR(VLOOKUP($B83,'Agenda'!$A$5:$J$104,7,FALSE),""))</f>
        <v/>
      </c>
      <c r="S83" s="14" t="n"/>
      <c r="T83" s="17" t="n"/>
      <c r="U83" s="43">
        <f>IFERROR(IF(AND($Q83&lt;&gt;"",$Q83&gt;='Parâmetros'!$B$4,$Q83&lt;'Parâmetros'!$B$4+'Parâmetros'!$B$3+1,$S83&lt;&gt;"Pronto",$S83&lt;&gt;"Cancelado"),$Q83,""),"")</f>
        <v/>
      </c>
    </row>
    <row r="84">
      <c r="A84" s="14" t="n"/>
      <c r="B84" s="14" t="n"/>
      <c r="C84" s="47">
        <f>IF($B84="","",IFERROR(VLOOKUP($B84,'Agenda'!$A$5:$J$104,2,FALSE),""))</f>
        <v/>
      </c>
      <c r="D84" s="29">
        <f>IF($B84="","",IFERROR(VLOOKUP($B84,'Agenda'!$A$5:$J$104,3,FALSE),""))</f>
        <v/>
      </c>
      <c r="E84" s="9">
        <f>IF($B84="","",IFERROR(VLOOKUP($B84,'Agenda'!$A$5:$J$104,4,FALSE),""))</f>
        <v/>
      </c>
      <c r="F84" s="9">
        <f>IF($B84="","",IFERROR(VLOOKUP($B84,'Agenda'!$A$5:$J$104,5,FALSE),""))</f>
        <v/>
      </c>
      <c r="G84" s="17" t="n"/>
      <c r="H84" s="30">
        <f>IF($G84="","",IFERROR(VLOOKUP($G84,'Parâmetros'!$A$11:$E$110,2,FALSE),""))</f>
        <v/>
      </c>
      <c r="I84" s="31">
        <f>IF($G84="","",IFERROR(VLOOKUP($G84,'Parâmetros'!$A$11:$E$110,3,FALSE),""))</f>
        <v/>
      </c>
      <c r="J84" s="32">
        <f>IF($B84="","",IFERROR(VLOOKUP($B84,'Agenda'!$A$5:$J$104,6,FALSE),""))</f>
        <v/>
      </c>
      <c r="K84" s="31">
        <f>IF(OR($I84="",$J84=""),"",IFERROR($I84*$J84,""))</f>
        <v/>
      </c>
      <c r="L84" s="26" t="n"/>
      <c r="M84" s="31">
        <f>IF($G84="","",IFERROR(VLOOKUP($G84,'Parâmetros'!$A$11:$E$110,5,FALSE),""))</f>
        <v/>
      </c>
      <c r="N84" s="31">
        <f>IF(OR($K84="",$L84="",$M84=""),"",IFERROR(MAX($K84+$M84-$L84,0),""))</f>
        <v/>
      </c>
      <c r="O84" s="48">
        <f>IF($G84="","",IFERROR(VLOOKUP($G84,'Parâmetros'!$A$11:$E$110,4,FALSE),""))</f>
        <v/>
      </c>
      <c r="P84" s="48">
        <f>IF(OR($N84="",$O84=""),"",IFERROR($N84*$O84,""))</f>
        <v/>
      </c>
      <c r="Q84" s="44">
        <f>IF($B84="","",IFERROR(VLOOKUP($B84,'Agenda'!$A$5:$J$104,10,FALSE),""))</f>
        <v/>
      </c>
      <c r="R84" s="30">
        <f>IF($B84="","",IFERROR(VLOOKUP($B84,'Agenda'!$A$5:$J$104,7,FALSE),""))</f>
        <v/>
      </c>
      <c r="S84" s="14" t="n"/>
      <c r="T84" s="17" t="n"/>
      <c r="U84" s="44">
        <f>IFERROR(IF(AND($Q84&lt;&gt;"",$Q84&gt;='Parâmetros'!$B$4,$Q84&lt;'Parâmetros'!$B$4+'Parâmetros'!$B$3+1,$S84&lt;&gt;"Pronto",$S84&lt;&gt;"Cancelado"),$Q84,""),"")</f>
        <v/>
      </c>
    </row>
    <row r="85">
      <c r="A85" s="14" t="n"/>
      <c r="B85" s="14" t="n"/>
      <c r="C85" s="45">
        <f>IF($B85="","",IFERROR(VLOOKUP($B85,'Agenda'!$A$5:$J$104,2,FALSE),""))</f>
        <v/>
      </c>
      <c r="D85" s="22">
        <f>IF($B85="","",IFERROR(VLOOKUP($B85,'Agenda'!$A$5:$J$104,3,FALSE),""))</f>
        <v/>
      </c>
      <c r="E85" s="11">
        <f>IF($B85="","",IFERROR(VLOOKUP($B85,'Agenda'!$A$5:$J$104,4,FALSE),""))</f>
        <v/>
      </c>
      <c r="F85" s="11">
        <f>IF($B85="","",IFERROR(VLOOKUP($B85,'Agenda'!$A$5:$J$104,5,FALSE),""))</f>
        <v/>
      </c>
      <c r="G85" s="17" t="n"/>
      <c r="H85" s="23">
        <f>IF($G85="","",IFERROR(VLOOKUP($G85,'Parâmetros'!$A$11:$E$110,2,FALSE),""))</f>
        <v/>
      </c>
      <c r="I85" s="24">
        <f>IF($G85="","",IFERROR(VLOOKUP($G85,'Parâmetros'!$A$11:$E$110,3,FALSE),""))</f>
        <v/>
      </c>
      <c r="J85" s="25">
        <f>IF($B85="","",IFERROR(VLOOKUP($B85,'Agenda'!$A$5:$J$104,6,FALSE),""))</f>
        <v/>
      </c>
      <c r="K85" s="24">
        <f>IF(OR($I85="",$J85=""),"",IFERROR($I85*$J85,""))</f>
        <v/>
      </c>
      <c r="L85" s="26" t="n"/>
      <c r="M85" s="24">
        <f>IF($G85="","",IFERROR(VLOOKUP($G85,'Parâmetros'!$A$11:$E$110,5,FALSE),""))</f>
        <v/>
      </c>
      <c r="N85" s="24">
        <f>IF(OR($K85="",$L85="",$M85=""),"",IFERROR(MAX($K85+$M85-$L85,0),""))</f>
        <v/>
      </c>
      <c r="O85" s="46">
        <f>IF($G85="","",IFERROR(VLOOKUP($G85,'Parâmetros'!$A$11:$E$110,4,FALSE),""))</f>
        <v/>
      </c>
      <c r="P85" s="46">
        <f>IF(OR($N85="",$O85=""),"",IFERROR($N85*$O85,""))</f>
        <v/>
      </c>
      <c r="Q85" s="43">
        <f>IF($B85="","",IFERROR(VLOOKUP($B85,'Agenda'!$A$5:$J$104,10,FALSE),""))</f>
        <v/>
      </c>
      <c r="R85" s="23">
        <f>IF($B85="","",IFERROR(VLOOKUP($B85,'Agenda'!$A$5:$J$104,7,FALSE),""))</f>
        <v/>
      </c>
      <c r="S85" s="14" t="n"/>
      <c r="T85" s="17" t="n"/>
      <c r="U85" s="43">
        <f>IFERROR(IF(AND($Q85&lt;&gt;"",$Q85&gt;='Parâmetros'!$B$4,$Q85&lt;'Parâmetros'!$B$4+'Parâmetros'!$B$3+1,$S85&lt;&gt;"Pronto",$S85&lt;&gt;"Cancelado"),$Q85,""),"")</f>
        <v/>
      </c>
    </row>
    <row r="86">
      <c r="A86" s="14" t="n"/>
      <c r="B86" s="14" t="n"/>
      <c r="C86" s="47">
        <f>IF($B86="","",IFERROR(VLOOKUP($B86,'Agenda'!$A$5:$J$104,2,FALSE),""))</f>
        <v/>
      </c>
      <c r="D86" s="29">
        <f>IF($B86="","",IFERROR(VLOOKUP($B86,'Agenda'!$A$5:$J$104,3,FALSE),""))</f>
        <v/>
      </c>
      <c r="E86" s="9">
        <f>IF($B86="","",IFERROR(VLOOKUP($B86,'Agenda'!$A$5:$J$104,4,FALSE),""))</f>
        <v/>
      </c>
      <c r="F86" s="9">
        <f>IF($B86="","",IFERROR(VLOOKUP($B86,'Agenda'!$A$5:$J$104,5,FALSE),""))</f>
        <v/>
      </c>
      <c r="G86" s="17" t="n"/>
      <c r="H86" s="30">
        <f>IF($G86="","",IFERROR(VLOOKUP($G86,'Parâmetros'!$A$11:$E$110,2,FALSE),""))</f>
        <v/>
      </c>
      <c r="I86" s="31">
        <f>IF($G86="","",IFERROR(VLOOKUP($G86,'Parâmetros'!$A$11:$E$110,3,FALSE),""))</f>
        <v/>
      </c>
      <c r="J86" s="32">
        <f>IF($B86="","",IFERROR(VLOOKUP($B86,'Agenda'!$A$5:$J$104,6,FALSE),""))</f>
        <v/>
      </c>
      <c r="K86" s="31">
        <f>IF(OR($I86="",$J86=""),"",IFERROR($I86*$J86,""))</f>
        <v/>
      </c>
      <c r="L86" s="26" t="n"/>
      <c r="M86" s="31">
        <f>IF($G86="","",IFERROR(VLOOKUP($G86,'Parâmetros'!$A$11:$E$110,5,FALSE),""))</f>
        <v/>
      </c>
      <c r="N86" s="31">
        <f>IF(OR($K86="",$L86="",$M86=""),"",IFERROR(MAX($K86+$M86-$L86,0),""))</f>
        <v/>
      </c>
      <c r="O86" s="48">
        <f>IF($G86="","",IFERROR(VLOOKUP($G86,'Parâmetros'!$A$11:$E$110,4,FALSE),""))</f>
        <v/>
      </c>
      <c r="P86" s="48">
        <f>IF(OR($N86="",$O86=""),"",IFERROR($N86*$O86,""))</f>
        <v/>
      </c>
      <c r="Q86" s="44">
        <f>IF($B86="","",IFERROR(VLOOKUP($B86,'Agenda'!$A$5:$J$104,10,FALSE),""))</f>
        <v/>
      </c>
      <c r="R86" s="30">
        <f>IF($B86="","",IFERROR(VLOOKUP($B86,'Agenda'!$A$5:$J$104,7,FALSE),""))</f>
        <v/>
      </c>
      <c r="S86" s="14" t="n"/>
      <c r="T86" s="17" t="n"/>
      <c r="U86" s="44">
        <f>IFERROR(IF(AND($Q86&lt;&gt;"",$Q86&gt;='Parâmetros'!$B$4,$Q86&lt;'Parâmetros'!$B$4+'Parâmetros'!$B$3+1,$S86&lt;&gt;"Pronto",$S86&lt;&gt;"Cancelado"),$Q86,""),"")</f>
        <v/>
      </c>
    </row>
    <row r="87">
      <c r="A87" s="14" t="n"/>
      <c r="B87" s="14" t="n"/>
      <c r="C87" s="45">
        <f>IF($B87="","",IFERROR(VLOOKUP($B87,'Agenda'!$A$5:$J$104,2,FALSE),""))</f>
        <v/>
      </c>
      <c r="D87" s="22">
        <f>IF($B87="","",IFERROR(VLOOKUP($B87,'Agenda'!$A$5:$J$104,3,FALSE),""))</f>
        <v/>
      </c>
      <c r="E87" s="11">
        <f>IF($B87="","",IFERROR(VLOOKUP($B87,'Agenda'!$A$5:$J$104,4,FALSE),""))</f>
        <v/>
      </c>
      <c r="F87" s="11">
        <f>IF($B87="","",IFERROR(VLOOKUP($B87,'Agenda'!$A$5:$J$104,5,FALSE),""))</f>
        <v/>
      </c>
      <c r="G87" s="17" t="n"/>
      <c r="H87" s="23">
        <f>IF($G87="","",IFERROR(VLOOKUP($G87,'Parâmetros'!$A$11:$E$110,2,FALSE),""))</f>
        <v/>
      </c>
      <c r="I87" s="24">
        <f>IF($G87="","",IFERROR(VLOOKUP($G87,'Parâmetros'!$A$11:$E$110,3,FALSE),""))</f>
        <v/>
      </c>
      <c r="J87" s="25">
        <f>IF($B87="","",IFERROR(VLOOKUP($B87,'Agenda'!$A$5:$J$104,6,FALSE),""))</f>
        <v/>
      </c>
      <c r="K87" s="24">
        <f>IF(OR($I87="",$J87=""),"",IFERROR($I87*$J87,""))</f>
        <v/>
      </c>
      <c r="L87" s="26" t="n"/>
      <c r="M87" s="24">
        <f>IF($G87="","",IFERROR(VLOOKUP($G87,'Parâmetros'!$A$11:$E$110,5,FALSE),""))</f>
        <v/>
      </c>
      <c r="N87" s="24">
        <f>IF(OR($K87="",$L87="",$M87=""),"",IFERROR(MAX($K87+$M87-$L87,0),""))</f>
        <v/>
      </c>
      <c r="O87" s="46">
        <f>IF($G87="","",IFERROR(VLOOKUP($G87,'Parâmetros'!$A$11:$E$110,4,FALSE),""))</f>
        <v/>
      </c>
      <c r="P87" s="46">
        <f>IF(OR($N87="",$O87=""),"",IFERROR($N87*$O87,""))</f>
        <v/>
      </c>
      <c r="Q87" s="43">
        <f>IF($B87="","",IFERROR(VLOOKUP($B87,'Agenda'!$A$5:$J$104,10,FALSE),""))</f>
        <v/>
      </c>
      <c r="R87" s="23">
        <f>IF($B87="","",IFERROR(VLOOKUP($B87,'Agenda'!$A$5:$J$104,7,FALSE),""))</f>
        <v/>
      </c>
      <c r="S87" s="14" t="n"/>
      <c r="T87" s="17" t="n"/>
      <c r="U87" s="43">
        <f>IFERROR(IF(AND($Q87&lt;&gt;"",$Q87&gt;='Parâmetros'!$B$4,$Q87&lt;'Parâmetros'!$B$4+'Parâmetros'!$B$3+1,$S87&lt;&gt;"Pronto",$S87&lt;&gt;"Cancelado"),$Q87,""),"")</f>
        <v/>
      </c>
    </row>
    <row r="88">
      <c r="A88" s="14" t="n"/>
      <c r="B88" s="14" t="n"/>
      <c r="C88" s="47">
        <f>IF($B88="","",IFERROR(VLOOKUP($B88,'Agenda'!$A$5:$J$104,2,FALSE),""))</f>
        <v/>
      </c>
      <c r="D88" s="29">
        <f>IF($B88="","",IFERROR(VLOOKUP($B88,'Agenda'!$A$5:$J$104,3,FALSE),""))</f>
        <v/>
      </c>
      <c r="E88" s="9">
        <f>IF($B88="","",IFERROR(VLOOKUP($B88,'Agenda'!$A$5:$J$104,4,FALSE),""))</f>
        <v/>
      </c>
      <c r="F88" s="9">
        <f>IF($B88="","",IFERROR(VLOOKUP($B88,'Agenda'!$A$5:$J$104,5,FALSE),""))</f>
        <v/>
      </c>
      <c r="G88" s="17" t="n"/>
      <c r="H88" s="30">
        <f>IF($G88="","",IFERROR(VLOOKUP($G88,'Parâmetros'!$A$11:$E$110,2,FALSE),""))</f>
        <v/>
      </c>
      <c r="I88" s="31">
        <f>IF($G88="","",IFERROR(VLOOKUP($G88,'Parâmetros'!$A$11:$E$110,3,FALSE),""))</f>
        <v/>
      </c>
      <c r="J88" s="32">
        <f>IF($B88="","",IFERROR(VLOOKUP($B88,'Agenda'!$A$5:$J$104,6,FALSE),""))</f>
        <v/>
      </c>
      <c r="K88" s="31">
        <f>IF(OR($I88="",$J88=""),"",IFERROR($I88*$J88,""))</f>
        <v/>
      </c>
      <c r="L88" s="26" t="n"/>
      <c r="M88" s="31">
        <f>IF($G88="","",IFERROR(VLOOKUP($G88,'Parâmetros'!$A$11:$E$110,5,FALSE),""))</f>
        <v/>
      </c>
      <c r="N88" s="31">
        <f>IF(OR($K88="",$L88="",$M88=""),"",IFERROR(MAX($K88+$M88-$L88,0),""))</f>
        <v/>
      </c>
      <c r="O88" s="48">
        <f>IF($G88="","",IFERROR(VLOOKUP($G88,'Parâmetros'!$A$11:$E$110,4,FALSE),""))</f>
        <v/>
      </c>
      <c r="P88" s="48">
        <f>IF(OR($N88="",$O88=""),"",IFERROR($N88*$O88,""))</f>
        <v/>
      </c>
      <c r="Q88" s="44">
        <f>IF($B88="","",IFERROR(VLOOKUP($B88,'Agenda'!$A$5:$J$104,10,FALSE),""))</f>
        <v/>
      </c>
      <c r="R88" s="30">
        <f>IF($B88="","",IFERROR(VLOOKUP($B88,'Agenda'!$A$5:$J$104,7,FALSE),""))</f>
        <v/>
      </c>
      <c r="S88" s="14" t="n"/>
      <c r="T88" s="17" t="n"/>
      <c r="U88" s="44">
        <f>IFERROR(IF(AND($Q88&lt;&gt;"",$Q88&gt;='Parâmetros'!$B$4,$Q88&lt;'Parâmetros'!$B$4+'Parâmetros'!$B$3+1,$S88&lt;&gt;"Pronto",$S88&lt;&gt;"Cancelado"),$Q88,""),"")</f>
        <v/>
      </c>
    </row>
    <row r="89">
      <c r="A89" s="14" t="n"/>
      <c r="B89" s="14" t="n"/>
      <c r="C89" s="45">
        <f>IF($B89="","",IFERROR(VLOOKUP($B89,'Agenda'!$A$5:$J$104,2,FALSE),""))</f>
        <v/>
      </c>
      <c r="D89" s="22">
        <f>IF($B89="","",IFERROR(VLOOKUP($B89,'Agenda'!$A$5:$J$104,3,FALSE),""))</f>
        <v/>
      </c>
      <c r="E89" s="11">
        <f>IF($B89="","",IFERROR(VLOOKUP($B89,'Agenda'!$A$5:$J$104,4,FALSE),""))</f>
        <v/>
      </c>
      <c r="F89" s="11">
        <f>IF($B89="","",IFERROR(VLOOKUP($B89,'Agenda'!$A$5:$J$104,5,FALSE),""))</f>
        <v/>
      </c>
      <c r="G89" s="17" t="n"/>
      <c r="H89" s="23">
        <f>IF($G89="","",IFERROR(VLOOKUP($G89,'Parâmetros'!$A$11:$E$110,2,FALSE),""))</f>
        <v/>
      </c>
      <c r="I89" s="24">
        <f>IF($G89="","",IFERROR(VLOOKUP($G89,'Parâmetros'!$A$11:$E$110,3,FALSE),""))</f>
        <v/>
      </c>
      <c r="J89" s="25">
        <f>IF($B89="","",IFERROR(VLOOKUP($B89,'Agenda'!$A$5:$J$104,6,FALSE),""))</f>
        <v/>
      </c>
      <c r="K89" s="24">
        <f>IF(OR($I89="",$J89=""),"",IFERROR($I89*$J89,""))</f>
        <v/>
      </c>
      <c r="L89" s="26" t="n"/>
      <c r="M89" s="24">
        <f>IF($G89="","",IFERROR(VLOOKUP($G89,'Parâmetros'!$A$11:$E$110,5,FALSE),""))</f>
        <v/>
      </c>
      <c r="N89" s="24">
        <f>IF(OR($K89="",$L89="",$M89=""),"",IFERROR(MAX($K89+$M89-$L89,0),""))</f>
        <v/>
      </c>
      <c r="O89" s="46">
        <f>IF($G89="","",IFERROR(VLOOKUP($G89,'Parâmetros'!$A$11:$E$110,4,FALSE),""))</f>
        <v/>
      </c>
      <c r="P89" s="46">
        <f>IF(OR($N89="",$O89=""),"",IFERROR($N89*$O89,""))</f>
        <v/>
      </c>
      <c r="Q89" s="43">
        <f>IF($B89="","",IFERROR(VLOOKUP($B89,'Agenda'!$A$5:$J$104,10,FALSE),""))</f>
        <v/>
      </c>
      <c r="R89" s="23">
        <f>IF($B89="","",IFERROR(VLOOKUP($B89,'Agenda'!$A$5:$J$104,7,FALSE),""))</f>
        <v/>
      </c>
      <c r="S89" s="14" t="n"/>
      <c r="T89" s="17" t="n"/>
      <c r="U89" s="43">
        <f>IFERROR(IF(AND($Q89&lt;&gt;"",$Q89&gt;='Parâmetros'!$B$4,$Q89&lt;'Parâmetros'!$B$4+'Parâmetros'!$B$3+1,$S89&lt;&gt;"Pronto",$S89&lt;&gt;"Cancelado"),$Q89,""),"")</f>
        <v/>
      </c>
    </row>
    <row r="90">
      <c r="A90" s="14" t="n"/>
      <c r="B90" s="14" t="n"/>
      <c r="C90" s="47">
        <f>IF($B90="","",IFERROR(VLOOKUP($B90,'Agenda'!$A$5:$J$104,2,FALSE),""))</f>
        <v/>
      </c>
      <c r="D90" s="29">
        <f>IF($B90="","",IFERROR(VLOOKUP($B90,'Agenda'!$A$5:$J$104,3,FALSE),""))</f>
        <v/>
      </c>
      <c r="E90" s="9">
        <f>IF($B90="","",IFERROR(VLOOKUP($B90,'Agenda'!$A$5:$J$104,4,FALSE),""))</f>
        <v/>
      </c>
      <c r="F90" s="9">
        <f>IF($B90="","",IFERROR(VLOOKUP($B90,'Agenda'!$A$5:$J$104,5,FALSE),""))</f>
        <v/>
      </c>
      <c r="G90" s="17" t="n"/>
      <c r="H90" s="30">
        <f>IF($G90="","",IFERROR(VLOOKUP($G90,'Parâmetros'!$A$11:$E$110,2,FALSE),""))</f>
        <v/>
      </c>
      <c r="I90" s="31">
        <f>IF($G90="","",IFERROR(VLOOKUP($G90,'Parâmetros'!$A$11:$E$110,3,FALSE),""))</f>
        <v/>
      </c>
      <c r="J90" s="32">
        <f>IF($B90="","",IFERROR(VLOOKUP($B90,'Agenda'!$A$5:$J$104,6,FALSE),""))</f>
        <v/>
      </c>
      <c r="K90" s="31">
        <f>IF(OR($I90="",$J90=""),"",IFERROR($I90*$J90,""))</f>
        <v/>
      </c>
      <c r="L90" s="26" t="n"/>
      <c r="M90" s="31">
        <f>IF($G90="","",IFERROR(VLOOKUP($G90,'Parâmetros'!$A$11:$E$110,5,FALSE),""))</f>
        <v/>
      </c>
      <c r="N90" s="31">
        <f>IF(OR($K90="",$L90="",$M90=""),"",IFERROR(MAX($K90+$M90-$L90,0),""))</f>
        <v/>
      </c>
      <c r="O90" s="48">
        <f>IF($G90="","",IFERROR(VLOOKUP($G90,'Parâmetros'!$A$11:$E$110,4,FALSE),""))</f>
        <v/>
      </c>
      <c r="P90" s="48">
        <f>IF(OR($N90="",$O90=""),"",IFERROR($N90*$O90,""))</f>
        <v/>
      </c>
      <c r="Q90" s="44">
        <f>IF($B90="","",IFERROR(VLOOKUP($B90,'Agenda'!$A$5:$J$104,10,FALSE),""))</f>
        <v/>
      </c>
      <c r="R90" s="30">
        <f>IF($B90="","",IFERROR(VLOOKUP($B90,'Agenda'!$A$5:$J$104,7,FALSE),""))</f>
        <v/>
      </c>
      <c r="S90" s="14" t="n"/>
      <c r="T90" s="17" t="n"/>
      <c r="U90" s="44">
        <f>IFERROR(IF(AND($Q90&lt;&gt;"",$Q90&gt;='Parâmetros'!$B$4,$Q90&lt;'Parâmetros'!$B$4+'Parâmetros'!$B$3+1,$S90&lt;&gt;"Pronto",$S90&lt;&gt;"Cancelado"),$Q90,""),"")</f>
        <v/>
      </c>
    </row>
    <row r="91">
      <c r="A91" s="14" t="n"/>
      <c r="B91" s="14" t="n"/>
      <c r="C91" s="45">
        <f>IF($B91="","",IFERROR(VLOOKUP($B91,'Agenda'!$A$5:$J$104,2,FALSE),""))</f>
        <v/>
      </c>
      <c r="D91" s="22">
        <f>IF($B91="","",IFERROR(VLOOKUP($B91,'Agenda'!$A$5:$J$104,3,FALSE),""))</f>
        <v/>
      </c>
      <c r="E91" s="11">
        <f>IF($B91="","",IFERROR(VLOOKUP($B91,'Agenda'!$A$5:$J$104,4,FALSE),""))</f>
        <v/>
      </c>
      <c r="F91" s="11">
        <f>IF($B91="","",IFERROR(VLOOKUP($B91,'Agenda'!$A$5:$J$104,5,FALSE),""))</f>
        <v/>
      </c>
      <c r="G91" s="17" t="n"/>
      <c r="H91" s="23">
        <f>IF($G91="","",IFERROR(VLOOKUP($G91,'Parâmetros'!$A$11:$E$110,2,FALSE),""))</f>
        <v/>
      </c>
      <c r="I91" s="24">
        <f>IF($G91="","",IFERROR(VLOOKUP($G91,'Parâmetros'!$A$11:$E$110,3,FALSE),""))</f>
        <v/>
      </c>
      <c r="J91" s="25">
        <f>IF($B91="","",IFERROR(VLOOKUP($B91,'Agenda'!$A$5:$J$104,6,FALSE),""))</f>
        <v/>
      </c>
      <c r="K91" s="24">
        <f>IF(OR($I91="",$J91=""),"",IFERROR($I91*$J91,""))</f>
        <v/>
      </c>
      <c r="L91" s="26" t="n"/>
      <c r="M91" s="24">
        <f>IF($G91="","",IFERROR(VLOOKUP($G91,'Parâmetros'!$A$11:$E$110,5,FALSE),""))</f>
        <v/>
      </c>
      <c r="N91" s="24">
        <f>IF(OR($K91="",$L91="",$M91=""),"",IFERROR(MAX($K91+$M91-$L91,0),""))</f>
        <v/>
      </c>
      <c r="O91" s="46">
        <f>IF($G91="","",IFERROR(VLOOKUP($G91,'Parâmetros'!$A$11:$E$110,4,FALSE),""))</f>
        <v/>
      </c>
      <c r="P91" s="46">
        <f>IF(OR($N91="",$O91=""),"",IFERROR($N91*$O91,""))</f>
        <v/>
      </c>
      <c r="Q91" s="43">
        <f>IF($B91="","",IFERROR(VLOOKUP($B91,'Agenda'!$A$5:$J$104,10,FALSE),""))</f>
        <v/>
      </c>
      <c r="R91" s="23">
        <f>IF($B91="","",IFERROR(VLOOKUP($B91,'Agenda'!$A$5:$J$104,7,FALSE),""))</f>
        <v/>
      </c>
      <c r="S91" s="14" t="n"/>
      <c r="T91" s="17" t="n"/>
      <c r="U91" s="43">
        <f>IFERROR(IF(AND($Q91&lt;&gt;"",$Q91&gt;='Parâmetros'!$B$4,$Q91&lt;'Parâmetros'!$B$4+'Parâmetros'!$B$3+1,$S91&lt;&gt;"Pronto",$S91&lt;&gt;"Cancelado"),$Q91,""),"")</f>
        <v/>
      </c>
    </row>
    <row r="92">
      <c r="A92" s="14" t="n"/>
      <c r="B92" s="14" t="n"/>
      <c r="C92" s="47">
        <f>IF($B92="","",IFERROR(VLOOKUP($B92,'Agenda'!$A$5:$J$104,2,FALSE),""))</f>
        <v/>
      </c>
      <c r="D92" s="29">
        <f>IF($B92="","",IFERROR(VLOOKUP($B92,'Agenda'!$A$5:$J$104,3,FALSE),""))</f>
        <v/>
      </c>
      <c r="E92" s="9">
        <f>IF($B92="","",IFERROR(VLOOKUP($B92,'Agenda'!$A$5:$J$104,4,FALSE),""))</f>
        <v/>
      </c>
      <c r="F92" s="9">
        <f>IF($B92="","",IFERROR(VLOOKUP($B92,'Agenda'!$A$5:$J$104,5,FALSE),""))</f>
        <v/>
      </c>
      <c r="G92" s="17" t="n"/>
      <c r="H92" s="30">
        <f>IF($G92="","",IFERROR(VLOOKUP($G92,'Parâmetros'!$A$11:$E$110,2,FALSE),""))</f>
        <v/>
      </c>
      <c r="I92" s="31">
        <f>IF($G92="","",IFERROR(VLOOKUP($G92,'Parâmetros'!$A$11:$E$110,3,FALSE),""))</f>
        <v/>
      </c>
      <c r="J92" s="32">
        <f>IF($B92="","",IFERROR(VLOOKUP($B92,'Agenda'!$A$5:$J$104,6,FALSE),""))</f>
        <v/>
      </c>
      <c r="K92" s="31">
        <f>IF(OR($I92="",$J92=""),"",IFERROR($I92*$J92,""))</f>
        <v/>
      </c>
      <c r="L92" s="26" t="n"/>
      <c r="M92" s="31">
        <f>IF($G92="","",IFERROR(VLOOKUP($G92,'Parâmetros'!$A$11:$E$110,5,FALSE),""))</f>
        <v/>
      </c>
      <c r="N92" s="31">
        <f>IF(OR($K92="",$L92="",$M92=""),"",IFERROR(MAX($K92+$M92-$L92,0),""))</f>
        <v/>
      </c>
      <c r="O92" s="48">
        <f>IF($G92="","",IFERROR(VLOOKUP($G92,'Parâmetros'!$A$11:$E$110,4,FALSE),""))</f>
        <v/>
      </c>
      <c r="P92" s="48">
        <f>IF(OR($N92="",$O92=""),"",IFERROR($N92*$O92,""))</f>
        <v/>
      </c>
      <c r="Q92" s="44">
        <f>IF($B92="","",IFERROR(VLOOKUP($B92,'Agenda'!$A$5:$J$104,10,FALSE),""))</f>
        <v/>
      </c>
      <c r="R92" s="30">
        <f>IF($B92="","",IFERROR(VLOOKUP($B92,'Agenda'!$A$5:$J$104,7,FALSE),""))</f>
        <v/>
      </c>
      <c r="S92" s="14" t="n"/>
      <c r="T92" s="17" t="n"/>
      <c r="U92" s="44">
        <f>IFERROR(IF(AND($Q92&lt;&gt;"",$Q92&gt;='Parâmetros'!$B$4,$Q92&lt;'Parâmetros'!$B$4+'Parâmetros'!$B$3+1,$S92&lt;&gt;"Pronto",$S92&lt;&gt;"Cancelado"),$Q92,""),"")</f>
        <v/>
      </c>
    </row>
    <row r="93">
      <c r="A93" s="14" t="n"/>
      <c r="B93" s="14" t="n"/>
      <c r="C93" s="45">
        <f>IF($B93="","",IFERROR(VLOOKUP($B93,'Agenda'!$A$5:$J$104,2,FALSE),""))</f>
        <v/>
      </c>
      <c r="D93" s="22">
        <f>IF($B93="","",IFERROR(VLOOKUP($B93,'Agenda'!$A$5:$J$104,3,FALSE),""))</f>
        <v/>
      </c>
      <c r="E93" s="11">
        <f>IF($B93="","",IFERROR(VLOOKUP($B93,'Agenda'!$A$5:$J$104,4,FALSE),""))</f>
        <v/>
      </c>
      <c r="F93" s="11">
        <f>IF($B93="","",IFERROR(VLOOKUP($B93,'Agenda'!$A$5:$J$104,5,FALSE),""))</f>
        <v/>
      </c>
      <c r="G93" s="17" t="n"/>
      <c r="H93" s="23">
        <f>IF($G93="","",IFERROR(VLOOKUP($G93,'Parâmetros'!$A$11:$E$110,2,FALSE),""))</f>
        <v/>
      </c>
      <c r="I93" s="24">
        <f>IF($G93="","",IFERROR(VLOOKUP($G93,'Parâmetros'!$A$11:$E$110,3,FALSE),""))</f>
        <v/>
      </c>
      <c r="J93" s="25">
        <f>IF($B93="","",IFERROR(VLOOKUP($B93,'Agenda'!$A$5:$J$104,6,FALSE),""))</f>
        <v/>
      </c>
      <c r="K93" s="24">
        <f>IF(OR($I93="",$J93=""),"",IFERROR($I93*$J93,""))</f>
        <v/>
      </c>
      <c r="L93" s="26" t="n"/>
      <c r="M93" s="24">
        <f>IF($G93="","",IFERROR(VLOOKUP($G93,'Parâmetros'!$A$11:$E$110,5,FALSE),""))</f>
        <v/>
      </c>
      <c r="N93" s="24">
        <f>IF(OR($K93="",$L93="",$M93=""),"",IFERROR(MAX($K93+$M93-$L93,0),""))</f>
        <v/>
      </c>
      <c r="O93" s="46">
        <f>IF($G93="","",IFERROR(VLOOKUP($G93,'Parâmetros'!$A$11:$E$110,4,FALSE),""))</f>
        <v/>
      </c>
      <c r="P93" s="46">
        <f>IF(OR($N93="",$O93=""),"",IFERROR($N93*$O93,""))</f>
        <v/>
      </c>
      <c r="Q93" s="43">
        <f>IF($B93="","",IFERROR(VLOOKUP($B93,'Agenda'!$A$5:$J$104,10,FALSE),""))</f>
        <v/>
      </c>
      <c r="R93" s="23">
        <f>IF($B93="","",IFERROR(VLOOKUP($B93,'Agenda'!$A$5:$J$104,7,FALSE),""))</f>
        <v/>
      </c>
      <c r="S93" s="14" t="n"/>
      <c r="T93" s="17" t="n"/>
      <c r="U93" s="43">
        <f>IFERROR(IF(AND($Q93&lt;&gt;"",$Q93&gt;='Parâmetros'!$B$4,$Q93&lt;'Parâmetros'!$B$4+'Parâmetros'!$B$3+1,$S93&lt;&gt;"Pronto",$S93&lt;&gt;"Cancelado"),$Q93,""),"")</f>
        <v/>
      </c>
    </row>
    <row r="94">
      <c r="A94" s="14" t="n"/>
      <c r="B94" s="14" t="n"/>
      <c r="C94" s="47">
        <f>IF($B94="","",IFERROR(VLOOKUP($B94,'Agenda'!$A$5:$J$104,2,FALSE),""))</f>
        <v/>
      </c>
      <c r="D94" s="29">
        <f>IF($B94="","",IFERROR(VLOOKUP($B94,'Agenda'!$A$5:$J$104,3,FALSE),""))</f>
        <v/>
      </c>
      <c r="E94" s="9">
        <f>IF($B94="","",IFERROR(VLOOKUP($B94,'Agenda'!$A$5:$J$104,4,FALSE),""))</f>
        <v/>
      </c>
      <c r="F94" s="9">
        <f>IF($B94="","",IFERROR(VLOOKUP($B94,'Agenda'!$A$5:$J$104,5,FALSE),""))</f>
        <v/>
      </c>
      <c r="G94" s="17" t="n"/>
      <c r="H94" s="30">
        <f>IF($G94="","",IFERROR(VLOOKUP($G94,'Parâmetros'!$A$11:$E$110,2,FALSE),""))</f>
        <v/>
      </c>
      <c r="I94" s="31">
        <f>IF($G94="","",IFERROR(VLOOKUP($G94,'Parâmetros'!$A$11:$E$110,3,FALSE),""))</f>
        <v/>
      </c>
      <c r="J94" s="32">
        <f>IF($B94="","",IFERROR(VLOOKUP($B94,'Agenda'!$A$5:$J$104,6,FALSE),""))</f>
        <v/>
      </c>
      <c r="K94" s="31">
        <f>IF(OR($I94="",$J94=""),"",IFERROR($I94*$J94,""))</f>
        <v/>
      </c>
      <c r="L94" s="26" t="n"/>
      <c r="M94" s="31">
        <f>IF($G94="","",IFERROR(VLOOKUP($G94,'Parâmetros'!$A$11:$E$110,5,FALSE),""))</f>
        <v/>
      </c>
      <c r="N94" s="31">
        <f>IF(OR($K94="",$L94="",$M94=""),"",IFERROR(MAX($K94+$M94-$L94,0),""))</f>
        <v/>
      </c>
      <c r="O94" s="48">
        <f>IF($G94="","",IFERROR(VLOOKUP($G94,'Parâmetros'!$A$11:$E$110,4,FALSE),""))</f>
        <v/>
      </c>
      <c r="P94" s="48">
        <f>IF(OR($N94="",$O94=""),"",IFERROR($N94*$O94,""))</f>
        <v/>
      </c>
      <c r="Q94" s="44">
        <f>IF($B94="","",IFERROR(VLOOKUP($B94,'Agenda'!$A$5:$J$104,10,FALSE),""))</f>
        <v/>
      </c>
      <c r="R94" s="30">
        <f>IF($B94="","",IFERROR(VLOOKUP($B94,'Agenda'!$A$5:$J$104,7,FALSE),""))</f>
        <v/>
      </c>
      <c r="S94" s="14" t="n"/>
      <c r="T94" s="17" t="n"/>
      <c r="U94" s="44">
        <f>IFERROR(IF(AND($Q94&lt;&gt;"",$Q94&gt;='Parâmetros'!$B$4,$Q94&lt;'Parâmetros'!$B$4+'Parâmetros'!$B$3+1,$S94&lt;&gt;"Pronto",$S94&lt;&gt;"Cancelado"),$Q94,""),"")</f>
        <v/>
      </c>
    </row>
    <row r="95">
      <c r="A95" s="14" t="n"/>
      <c r="B95" s="14" t="n"/>
      <c r="C95" s="45">
        <f>IF($B95="","",IFERROR(VLOOKUP($B95,'Agenda'!$A$5:$J$104,2,FALSE),""))</f>
        <v/>
      </c>
      <c r="D95" s="22">
        <f>IF($B95="","",IFERROR(VLOOKUP($B95,'Agenda'!$A$5:$J$104,3,FALSE),""))</f>
        <v/>
      </c>
      <c r="E95" s="11">
        <f>IF($B95="","",IFERROR(VLOOKUP($B95,'Agenda'!$A$5:$J$104,4,FALSE),""))</f>
        <v/>
      </c>
      <c r="F95" s="11">
        <f>IF($B95="","",IFERROR(VLOOKUP($B95,'Agenda'!$A$5:$J$104,5,FALSE),""))</f>
        <v/>
      </c>
      <c r="G95" s="17" t="n"/>
      <c r="H95" s="23">
        <f>IF($G95="","",IFERROR(VLOOKUP($G95,'Parâmetros'!$A$11:$E$110,2,FALSE),""))</f>
        <v/>
      </c>
      <c r="I95" s="24">
        <f>IF($G95="","",IFERROR(VLOOKUP($G95,'Parâmetros'!$A$11:$E$110,3,FALSE),""))</f>
        <v/>
      </c>
      <c r="J95" s="25">
        <f>IF($B95="","",IFERROR(VLOOKUP($B95,'Agenda'!$A$5:$J$104,6,FALSE),""))</f>
        <v/>
      </c>
      <c r="K95" s="24">
        <f>IF(OR($I95="",$J95=""),"",IFERROR($I95*$J95,""))</f>
        <v/>
      </c>
      <c r="L95" s="26" t="n"/>
      <c r="M95" s="24">
        <f>IF($G95="","",IFERROR(VLOOKUP($G95,'Parâmetros'!$A$11:$E$110,5,FALSE),""))</f>
        <v/>
      </c>
      <c r="N95" s="24">
        <f>IF(OR($K95="",$L95="",$M95=""),"",IFERROR(MAX($K95+$M95-$L95,0),""))</f>
        <v/>
      </c>
      <c r="O95" s="46">
        <f>IF($G95="","",IFERROR(VLOOKUP($G95,'Parâmetros'!$A$11:$E$110,4,FALSE),""))</f>
        <v/>
      </c>
      <c r="P95" s="46">
        <f>IF(OR($N95="",$O95=""),"",IFERROR($N95*$O95,""))</f>
        <v/>
      </c>
      <c r="Q95" s="43">
        <f>IF($B95="","",IFERROR(VLOOKUP($B95,'Agenda'!$A$5:$J$104,10,FALSE),""))</f>
        <v/>
      </c>
      <c r="R95" s="23">
        <f>IF($B95="","",IFERROR(VLOOKUP($B95,'Agenda'!$A$5:$J$104,7,FALSE),""))</f>
        <v/>
      </c>
      <c r="S95" s="14" t="n"/>
      <c r="T95" s="17" t="n"/>
      <c r="U95" s="43">
        <f>IFERROR(IF(AND($Q95&lt;&gt;"",$Q95&gt;='Parâmetros'!$B$4,$Q95&lt;'Parâmetros'!$B$4+'Parâmetros'!$B$3+1,$S95&lt;&gt;"Pronto",$S95&lt;&gt;"Cancelado"),$Q95,""),"")</f>
        <v/>
      </c>
    </row>
    <row r="96">
      <c r="A96" s="14" t="n"/>
      <c r="B96" s="14" t="n"/>
      <c r="C96" s="47">
        <f>IF($B96="","",IFERROR(VLOOKUP($B96,'Agenda'!$A$5:$J$104,2,FALSE),""))</f>
        <v/>
      </c>
      <c r="D96" s="29">
        <f>IF($B96="","",IFERROR(VLOOKUP($B96,'Agenda'!$A$5:$J$104,3,FALSE),""))</f>
        <v/>
      </c>
      <c r="E96" s="9">
        <f>IF($B96="","",IFERROR(VLOOKUP($B96,'Agenda'!$A$5:$J$104,4,FALSE),""))</f>
        <v/>
      </c>
      <c r="F96" s="9">
        <f>IF($B96="","",IFERROR(VLOOKUP($B96,'Agenda'!$A$5:$J$104,5,FALSE),""))</f>
        <v/>
      </c>
      <c r="G96" s="17" t="n"/>
      <c r="H96" s="30">
        <f>IF($G96="","",IFERROR(VLOOKUP($G96,'Parâmetros'!$A$11:$E$110,2,FALSE),""))</f>
        <v/>
      </c>
      <c r="I96" s="31">
        <f>IF($G96="","",IFERROR(VLOOKUP($G96,'Parâmetros'!$A$11:$E$110,3,FALSE),""))</f>
        <v/>
      </c>
      <c r="J96" s="32">
        <f>IF($B96="","",IFERROR(VLOOKUP($B96,'Agenda'!$A$5:$J$104,6,FALSE),""))</f>
        <v/>
      </c>
      <c r="K96" s="31">
        <f>IF(OR($I96="",$J96=""),"",IFERROR($I96*$J96,""))</f>
        <v/>
      </c>
      <c r="L96" s="26" t="n"/>
      <c r="M96" s="31">
        <f>IF($G96="","",IFERROR(VLOOKUP($G96,'Parâmetros'!$A$11:$E$110,5,FALSE),""))</f>
        <v/>
      </c>
      <c r="N96" s="31">
        <f>IF(OR($K96="",$L96="",$M96=""),"",IFERROR(MAX($K96+$M96-$L96,0),""))</f>
        <v/>
      </c>
      <c r="O96" s="48">
        <f>IF($G96="","",IFERROR(VLOOKUP($G96,'Parâmetros'!$A$11:$E$110,4,FALSE),""))</f>
        <v/>
      </c>
      <c r="P96" s="48">
        <f>IF(OR($N96="",$O96=""),"",IFERROR($N96*$O96,""))</f>
        <v/>
      </c>
      <c r="Q96" s="44">
        <f>IF($B96="","",IFERROR(VLOOKUP($B96,'Agenda'!$A$5:$J$104,10,FALSE),""))</f>
        <v/>
      </c>
      <c r="R96" s="30">
        <f>IF($B96="","",IFERROR(VLOOKUP($B96,'Agenda'!$A$5:$J$104,7,FALSE),""))</f>
        <v/>
      </c>
      <c r="S96" s="14" t="n"/>
      <c r="T96" s="17" t="n"/>
      <c r="U96" s="44">
        <f>IFERROR(IF(AND($Q96&lt;&gt;"",$Q96&gt;='Parâmetros'!$B$4,$Q96&lt;'Parâmetros'!$B$4+'Parâmetros'!$B$3+1,$S96&lt;&gt;"Pronto",$S96&lt;&gt;"Cancelado"),$Q96,""),"")</f>
        <v/>
      </c>
    </row>
    <row r="97">
      <c r="A97" s="14" t="n"/>
      <c r="B97" s="14" t="n"/>
      <c r="C97" s="45">
        <f>IF($B97="","",IFERROR(VLOOKUP($B97,'Agenda'!$A$5:$J$104,2,FALSE),""))</f>
        <v/>
      </c>
      <c r="D97" s="22">
        <f>IF($B97="","",IFERROR(VLOOKUP($B97,'Agenda'!$A$5:$J$104,3,FALSE),""))</f>
        <v/>
      </c>
      <c r="E97" s="11">
        <f>IF($B97="","",IFERROR(VLOOKUP($B97,'Agenda'!$A$5:$J$104,4,FALSE),""))</f>
        <v/>
      </c>
      <c r="F97" s="11">
        <f>IF($B97="","",IFERROR(VLOOKUP($B97,'Agenda'!$A$5:$J$104,5,FALSE),""))</f>
        <v/>
      </c>
      <c r="G97" s="17" t="n"/>
      <c r="H97" s="23">
        <f>IF($G97="","",IFERROR(VLOOKUP($G97,'Parâmetros'!$A$11:$E$110,2,FALSE),""))</f>
        <v/>
      </c>
      <c r="I97" s="24">
        <f>IF($G97="","",IFERROR(VLOOKUP($G97,'Parâmetros'!$A$11:$E$110,3,FALSE),""))</f>
        <v/>
      </c>
      <c r="J97" s="25">
        <f>IF($B97="","",IFERROR(VLOOKUP($B97,'Agenda'!$A$5:$J$104,6,FALSE),""))</f>
        <v/>
      </c>
      <c r="K97" s="24">
        <f>IF(OR($I97="",$J97=""),"",IFERROR($I97*$J97,""))</f>
        <v/>
      </c>
      <c r="L97" s="26" t="n"/>
      <c r="M97" s="24">
        <f>IF($G97="","",IFERROR(VLOOKUP($G97,'Parâmetros'!$A$11:$E$110,5,FALSE),""))</f>
        <v/>
      </c>
      <c r="N97" s="24">
        <f>IF(OR($K97="",$L97="",$M97=""),"",IFERROR(MAX($K97+$M97-$L97,0),""))</f>
        <v/>
      </c>
      <c r="O97" s="46">
        <f>IF($G97="","",IFERROR(VLOOKUP($G97,'Parâmetros'!$A$11:$E$110,4,FALSE),""))</f>
        <v/>
      </c>
      <c r="P97" s="46">
        <f>IF(OR($N97="",$O97=""),"",IFERROR($N97*$O97,""))</f>
        <v/>
      </c>
      <c r="Q97" s="43">
        <f>IF($B97="","",IFERROR(VLOOKUP($B97,'Agenda'!$A$5:$J$104,10,FALSE),""))</f>
        <v/>
      </c>
      <c r="R97" s="23">
        <f>IF($B97="","",IFERROR(VLOOKUP($B97,'Agenda'!$A$5:$J$104,7,FALSE),""))</f>
        <v/>
      </c>
      <c r="S97" s="14" t="n"/>
      <c r="T97" s="17" t="n"/>
      <c r="U97" s="43">
        <f>IFERROR(IF(AND($Q97&lt;&gt;"",$Q97&gt;='Parâmetros'!$B$4,$Q97&lt;'Parâmetros'!$B$4+'Parâmetros'!$B$3+1,$S97&lt;&gt;"Pronto",$S97&lt;&gt;"Cancelado"),$Q97,""),"")</f>
        <v/>
      </c>
    </row>
    <row r="98">
      <c r="A98" s="14" t="n"/>
      <c r="B98" s="14" t="n"/>
      <c r="C98" s="47">
        <f>IF($B98="","",IFERROR(VLOOKUP($B98,'Agenda'!$A$5:$J$104,2,FALSE),""))</f>
        <v/>
      </c>
      <c r="D98" s="29">
        <f>IF($B98="","",IFERROR(VLOOKUP($B98,'Agenda'!$A$5:$J$104,3,FALSE),""))</f>
        <v/>
      </c>
      <c r="E98" s="9">
        <f>IF($B98="","",IFERROR(VLOOKUP($B98,'Agenda'!$A$5:$J$104,4,FALSE),""))</f>
        <v/>
      </c>
      <c r="F98" s="9">
        <f>IF($B98="","",IFERROR(VLOOKUP($B98,'Agenda'!$A$5:$J$104,5,FALSE),""))</f>
        <v/>
      </c>
      <c r="G98" s="17" t="n"/>
      <c r="H98" s="30">
        <f>IF($G98="","",IFERROR(VLOOKUP($G98,'Parâmetros'!$A$11:$E$110,2,FALSE),""))</f>
        <v/>
      </c>
      <c r="I98" s="31">
        <f>IF($G98="","",IFERROR(VLOOKUP($G98,'Parâmetros'!$A$11:$E$110,3,FALSE),""))</f>
        <v/>
      </c>
      <c r="J98" s="32">
        <f>IF($B98="","",IFERROR(VLOOKUP($B98,'Agenda'!$A$5:$J$104,6,FALSE),""))</f>
        <v/>
      </c>
      <c r="K98" s="31">
        <f>IF(OR($I98="",$J98=""),"",IFERROR($I98*$J98,""))</f>
        <v/>
      </c>
      <c r="L98" s="26" t="n"/>
      <c r="M98" s="31">
        <f>IF($G98="","",IFERROR(VLOOKUP($G98,'Parâmetros'!$A$11:$E$110,5,FALSE),""))</f>
        <v/>
      </c>
      <c r="N98" s="31">
        <f>IF(OR($K98="",$L98="",$M98=""),"",IFERROR(MAX($K98+$M98-$L98,0),""))</f>
        <v/>
      </c>
      <c r="O98" s="48">
        <f>IF($G98="","",IFERROR(VLOOKUP($G98,'Parâmetros'!$A$11:$E$110,4,FALSE),""))</f>
        <v/>
      </c>
      <c r="P98" s="48">
        <f>IF(OR($N98="",$O98=""),"",IFERROR($N98*$O98,""))</f>
        <v/>
      </c>
      <c r="Q98" s="44">
        <f>IF($B98="","",IFERROR(VLOOKUP($B98,'Agenda'!$A$5:$J$104,10,FALSE),""))</f>
        <v/>
      </c>
      <c r="R98" s="30">
        <f>IF($B98="","",IFERROR(VLOOKUP($B98,'Agenda'!$A$5:$J$104,7,FALSE),""))</f>
        <v/>
      </c>
      <c r="S98" s="14" t="n"/>
      <c r="T98" s="17" t="n"/>
      <c r="U98" s="44">
        <f>IFERROR(IF(AND($Q98&lt;&gt;"",$Q98&gt;='Parâmetros'!$B$4,$Q98&lt;'Parâmetros'!$B$4+'Parâmetros'!$B$3+1,$S98&lt;&gt;"Pronto",$S98&lt;&gt;"Cancelado"),$Q98,""),"")</f>
        <v/>
      </c>
    </row>
    <row r="99">
      <c r="A99" s="14" t="n"/>
      <c r="B99" s="14" t="n"/>
      <c r="C99" s="45">
        <f>IF($B99="","",IFERROR(VLOOKUP($B99,'Agenda'!$A$5:$J$104,2,FALSE),""))</f>
        <v/>
      </c>
      <c r="D99" s="22">
        <f>IF($B99="","",IFERROR(VLOOKUP($B99,'Agenda'!$A$5:$J$104,3,FALSE),""))</f>
        <v/>
      </c>
      <c r="E99" s="11">
        <f>IF($B99="","",IFERROR(VLOOKUP($B99,'Agenda'!$A$5:$J$104,4,FALSE),""))</f>
        <v/>
      </c>
      <c r="F99" s="11">
        <f>IF($B99="","",IFERROR(VLOOKUP($B99,'Agenda'!$A$5:$J$104,5,FALSE),""))</f>
        <v/>
      </c>
      <c r="G99" s="17" t="n"/>
      <c r="H99" s="23">
        <f>IF($G99="","",IFERROR(VLOOKUP($G99,'Parâmetros'!$A$11:$E$110,2,FALSE),""))</f>
        <v/>
      </c>
      <c r="I99" s="24">
        <f>IF($G99="","",IFERROR(VLOOKUP($G99,'Parâmetros'!$A$11:$E$110,3,FALSE),""))</f>
        <v/>
      </c>
      <c r="J99" s="25">
        <f>IF($B99="","",IFERROR(VLOOKUP($B99,'Agenda'!$A$5:$J$104,6,FALSE),""))</f>
        <v/>
      </c>
      <c r="K99" s="24">
        <f>IF(OR($I99="",$J99=""),"",IFERROR($I99*$J99,""))</f>
        <v/>
      </c>
      <c r="L99" s="26" t="n"/>
      <c r="M99" s="24">
        <f>IF($G99="","",IFERROR(VLOOKUP($G99,'Parâmetros'!$A$11:$E$110,5,FALSE),""))</f>
        <v/>
      </c>
      <c r="N99" s="24">
        <f>IF(OR($K99="",$L99="",$M99=""),"",IFERROR(MAX($K99+$M99-$L99,0),""))</f>
        <v/>
      </c>
      <c r="O99" s="46">
        <f>IF($G99="","",IFERROR(VLOOKUP($G99,'Parâmetros'!$A$11:$E$110,4,FALSE),""))</f>
        <v/>
      </c>
      <c r="P99" s="46">
        <f>IF(OR($N99="",$O99=""),"",IFERROR($N99*$O99,""))</f>
        <v/>
      </c>
      <c r="Q99" s="43">
        <f>IF($B99="","",IFERROR(VLOOKUP($B99,'Agenda'!$A$5:$J$104,10,FALSE),""))</f>
        <v/>
      </c>
      <c r="R99" s="23">
        <f>IF($B99="","",IFERROR(VLOOKUP($B99,'Agenda'!$A$5:$J$104,7,FALSE),""))</f>
        <v/>
      </c>
      <c r="S99" s="14" t="n"/>
      <c r="T99" s="17" t="n"/>
      <c r="U99" s="43">
        <f>IFERROR(IF(AND($Q99&lt;&gt;"",$Q99&gt;='Parâmetros'!$B$4,$Q99&lt;'Parâmetros'!$B$4+'Parâmetros'!$B$3+1,$S99&lt;&gt;"Pronto",$S99&lt;&gt;"Cancelado"),$Q99,""),"")</f>
        <v/>
      </c>
    </row>
    <row r="100">
      <c r="A100" s="14" t="n"/>
      <c r="B100" s="14" t="n"/>
      <c r="C100" s="47">
        <f>IF($B100="","",IFERROR(VLOOKUP($B100,'Agenda'!$A$5:$J$104,2,FALSE),""))</f>
        <v/>
      </c>
      <c r="D100" s="29">
        <f>IF($B100="","",IFERROR(VLOOKUP($B100,'Agenda'!$A$5:$J$104,3,FALSE),""))</f>
        <v/>
      </c>
      <c r="E100" s="9">
        <f>IF($B100="","",IFERROR(VLOOKUP($B100,'Agenda'!$A$5:$J$104,4,FALSE),""))</f>
        <v/>
      </c>
      <c r="F100" s="9">
        <f>IF($B100="","",IFERROR(VLOOKUP($B100,'Agenda'!$A$5:$J$104,5,FALSE),""))</f>
        <v/>
      </c>
      <c r="G100" s="17" t="n"/>
      <c r="H100" s="30">
        <f>IF($G100="","",IFERROR(VLOOKUP($G100,'Parâmetros'!$A$11:$E$110,2,FALSE),""))</f>
        <v/>
      </c>
      <c r="I100" s="31">
        <f>IF($G100="","",IFERROR(VLOOKUP($G100,'Parâmetros'!$A$11:$E$110,3,FALSE),""))</f>
        <v/>
      </c>
      <c r="J100" s="32">
        <f>IF($B100="","",IFERROR(VLOOKUP($B100,'Agenda'!$A$5:$J$104,6,FALSE),""))</f>
        <v/>
      </c>
      <c r="K100" s="31">
        <f>IF(OR($I100="",$J100=""),"",IFERROR($I100*$J100,""))</f>
        <v/>
      </c>
      <c r="L100" s="26" t="n"/>
      <c r="M100" s="31">
        <f>IF($G100="","",IFERROR(VLOOKUP($G100,'Parâmetros'!$A$11:$E$110,5,FALSE),""))</f>
        <v/>
      </c>
      <c r="N100" s="31">
        <f>IF(OR($K100="",$L100="",$M100=""),"",IFERROR(MAX($K100+$M100-$L100,0),""))</f>
        <v/>
      </c>
      <c r="O100" s="48">
        <f>IF($G100="","",IFERROR(VLOOKUP($G100,'Parâmetros'!$A$11:$E$110,4,FALSE),""))</f>
        <v/>
      </c>
      <c r="P100" s="48">
        <f>IF(OR($N100="",$O100=""),"",IFERROR($N100*$O100,""))</f>
        <v/>
      </c>
      <c r="Q100" s="44">
        <f>IF($B100="","",IFERROR(VLOOKUP($B100,'Agenda'!$A$5:$J$104,10,FALSE),""))</f>
        <v/>
      </c>
      <c r="R100" s="30">
        <f>IF($B100="","",IFERROR(VLOOKUP($B100,'Agenda'!$A$5:$J$104,7,FALSE),""))</f>
        <v/>
      </c>
      <c r="S100" s="14" t="n"/>
      <c r="T100" s="17" t="n"/>
      <c r="U100" s="44">
        <f>IFERROR(IF(AND($Q100&lt;&gt;"",$Q100&gt;='Parâmetros'!$B$4,$Q100&lt;'Parâmetros'!$B$4+'Parâmetros'!$B$3+1,$S100&lt;&gt;"Pronto",$S100&lt;&gt;"Cancelado"),$Q100,""),"")</f>
        <v/>
      </c>
    </row>
    <row r="101">
      <c r="A101" s="14" t="n"/>
      <c r="B101" s="14" t="n"/>
      <c r="C101" s="45">
        <f>IF($B101="","",IFERROR(VLOOKUP($B101,'Agenda'!$A$5:$J$104,2,FALSE),""))</f>
        <v/>
      </c>
      <c r="D101" s="22">
        <f>IF($B101="","",IFERROR(VLOOKUP($B101,'Agenda'!$A$5:$J$104,3,FALSE),""))</f>
        <v/>
      </c>
      <c r="E101" s="11">
        <f>IF($B101="","",IFERROR(VLOOKUP($B101,'Agenda'!$A$5:$J$104,4,FALSE),""))</f>
        <v/>
      </c>
      <c r="F101" s="11">
        <f>IF($B101="","",IFERROR(VLOOKUP($B101,'Agenda'!$A$5:$J$104,5,FALSE),""))</f>
        <v/>
      </c>
      <c r="G101" s="17" t="n"/>
      <c r="H101" s="23">
        <f>IF($G101="","",IFERROR(VLOOKUP($G101,'Parâmetros'!$A$11:$E$110,2,FALSE),""))</f>
        <v/>
      </c>
      <c r="I101" s="24">
        <f>IF($G101="","",IFERROR(VLOOKUP($G101,'Parâmetros'!$A$11:$E$110,3,FALSE),""))</f>
        <v/>
      </c>
      <c r="J101" s="25">
        <f>IF($B101="","",IFERROR(VLOOKUP($B101,'Agenda'!$A$5:$J$104,6,FALSE),""))</f>
        <v/>
      </c>
      <c r="K101" s="24">
        <f>IF(OR($I101="",$J101=""),"",IFERROR($I101*$J101,""))</f>
        <v/>
      </c>
      <c r="L101" s="26" t="n"/>
      <c r="M101" s="24">
        <f>IF($G101="","",IFERROR(VLOOKUP($G101,'Parâmetros'!$A$11:$E$110,5,FALSE),""))</f>
        <v/>
      </c>
      <c r="N101" s="24">
        <f>IF(OR($K101="",$L101="",$M101=""),"",IFERROR(MAX($K101+$M101-$L101,0),""))</f>
        <v/>
      </c>
      <c r="O101" s="46">
        <f>IF($G101="","",IFERROR(VLOOKUP($G101,'Parâmetros'!$A$11:$E$110,4,FALSE),""))</f>
        <v/>
      </c>
      <c r="P101" s="46">
        <f>IF(OR($N101="",$O101=""),"",IFERROR($N101*$O101,""))</f>
        <v/>
      </c>
      <c r="Q101" s="43">
        <f>IF($B101="","",IFERROR(VLOOKUP($B101,'Agenda'!$A$5:$J$104,10,FALSE),""))</f>
        <v/>
      </c>
      <c r="R101" s="23">
        <f>IF($B101="","",IFERROR(VLOOKUP($B101,'Agenda'!$A$5:$J$104,7,FALSE),""))</f>
        <v/>
      </c>
      <c r="S101" s="14" t="n"/>
      <c r="T101" s="17" t="n"/>
      <c r="U101" s="43">
        <f>IFERROR(IF(AND($Q101&lt;&gt;"",$Q101&gt;='Parâmetros'!$B$4,$Q101&lt;'Parâmetros'!$B$4+'Parâmetros'!$B$3+1,$S101&lt;&gt;"Pronto",$S101&lt;&gt;"Cancelado"),$Q101,""),"")</f>
        <v/>
      </c>
    </row>
    <row r="102">
      <c r="A102" s="14" t="n"/>
      <c r="B102" s="14" t="n"/>
      <c r="C102" s="47">
        <f>IF($B102="","",IFERROR(VLOOKUP($B102,'Agenda'!$A$5:$J$104,2,FALSE),""))</f>
        <v/>
      </c>
      <c r="D102" s="29">
        <f>IF($B102="","",IFERROR(VLOOKUP($B102,'Agenda'!$A$5:$J$104,3,FALSE),""))</f>
        <v/>
      </c>
      <c r="E102" s="9">
        <f>IF($B102="","",IFERROR(VLOOKUP($B102,'Agenda'!$A$5:$J$104,4,FALSE),""))</f>
        <v/>
      </c>
      <c r="F102" s="9">
        <f>IF($B102="","",IFERROR(VLOOKUP($B102,'Agenda'!$A$5:$J$104,5,FALSE),""))</f>
        <v/>
      </c>
      <c r="G102" s="17" t="n"/>
      <c r="H102" s="30">
        <f>IF($G102="","",IFERROR(VLOOKUP($G102,'Parâmetros'!$A$11:$E$110,2,FALSE),""))</f>
        <v/>
      </c>
      <c r="I102" s="31">
        <f>IF($G102="","",IFERROR(VLOOKUP($G102,'Parâmetros'!$A$11:$E$110,3,FALSE),""))</f>
        <v/>
      </c>
      <c r="J102" s="32">
        <f>IF($B102="","",IFERROR(VLOOKUP($B102,'Agenda'!$A$5:$J$104,6,FALSE),""))</f>
        <v/>
      </c>
      <c r="K102" s="31">
        <f>IF(OR($I102="",$J102=""),"",IFERROR($I102*$J102,""))</f>
        <v/>
      </c>
      <c r="L102" s="26" t="n"/>
      <c r="M102" s="31">
        <f>IF($G102="","",IFERROR(VLOOKUP($G102,'Parâmetros'!$A$11:$E$110,5,FALSE),""))</f>
        <v/>
      </c>
      <c r="N102" s="31">
        <f>IF(OR($K102="",$L102="",$M102=""),"",IFERROR(MAX($K102+$M102-$L102,0),""))</f>
        <v/>
      </c>
      <c r="O102" s="48">
        <f>IF($G102="","",IFERROR(VLOOKUP($G102,'Parâmetros'!$A$11:$E$110,4,FALSE),""))</f>
        <v/>
      </c>
      <c r="P102" s="48">
        <f>IF(OR($N102="",$O102=""),"",IFERROR($N102*$O102,""))</f>
        <v/>
      </c>
      <c r="Q102" s="44">
        <f>IF($B102="","",IFERROR(VLOOKUP($B102,'Agenda'!$A$5:$J$104,10,FALSE),""))</f>
        <v/>
      </c>
      <c r="R102" s="30">
        <f>IF($B102="","",IFERROR(VLOOKUP($B102,'Agenda'!$A$5:$J$104,7,FALSE),""))</f>
        <v/>
      </c>
      <c r="S102" s="14" t="n"/>
      <c r="T102" s="17" t="n"/>
      <c r="U102" s="44">
        <f>IFERROR(IF(AND($Q102&lt;&gt;"",$Q102&gt;='Parâmetros'!$B$4,$Q102&lt;'Parâmetros'!$B$4+'Parâmetros'!$B$3+1,$S102&lt;&gt;"Pronto",$S102&lt;&gt;"Cancelado"),$Q102,""),"")</f>
        <v/>
      </c>
    </row>
    <row r="103">
      <c r="A103" s="14" t="n"/>
      <c r="B103" s="14" t="n"/>
      <c r="C103" s="45">
        <f>IF($B103="","",IFERROR(VLOOKUP($B103,'Agenda'!$A$5:$J$104,2,FALSE),""))</f>
        <v/>
      </c>
      <c r="D103" s="22">
        <f>IF($B103="","",IFERROR(VLOOKUP($B103,'Agenda'!$A$5:$J$104,3,FALSE),""))</f>
        <v/>
      </c>
      <c r="E103" s="11">
        <f>IF($B103="","",IFERROR(VLOOKUP($B103,'Agenda'!$A$5:$J$104,4,FALSE),""))</f>
        <v/>
      </c>
      <c r="F103" s="11">
        <f>IF($B103="","",IFERROR(VLOOKUP($B103,'Agenda'!$A$5:$J$104,5,FALSE),""))</f>
        <v/>
      </c>
      <c r="G103" s="17" t="n"/>
      <c r="H103" s="23">
        <f>IF($G103="","",IFERROR(VLOOKUP($G103,'Parâmetros'!$A$11:$E$110,2,FALSE),""))</f>
        <v/>
      </c>
      <c r="I103" s="24">
        <f>IF($G103="","",IFERROR(VLOOKUP($G103,'Parâmetros'!$A$11:$E$110,3,FALSE),""))</f>
        <v/>
      </c>
      <c r="J103" s="25">
        <f>IF($B103="","",IFERROR(VLOOKUP($B103,'Agenda'!$A$5:$J$104,6,FALSE),""))</f>
        <v/>
      </c>
      <c r="K103" s="24">
        <f>IF(OR($I103="",$J103=""),"",IFERROR($I103*$J103,""))</f>
        <v/>
      </c>
      <c r="L103" s="26" t="n"/>
      <c r="M103" s="24">
        <f>IF($G103="","",IFERROR(VLOOKUP($G103,'Parâmetros'!$A$11:$E$110,5,FALSE),""))</f>
        <v/>
      </c>
      <c r="N103" s="24">
        <f>IF(OR($K103="",$L103="",$M103=""),"",IFERROR(MAX($K103+$M103-$L103,0),""))</f>
        <v/>
      </c>
      <c r="O103" s="46">
        <f>IF($G103="","",IFERROR(VLOOKUP($G103,'Parâmetros'!$A$11:$E$110,4,FALSE),""))</f>
        <v/>
      </c>
      <c r="P103" s="46">
        <f>IF(OR($N103="",$O103=""),"",IFERROR($N103*$O103,""))</f>
        <v/>
      </c>
      <c r="Q103" s="43">
        <f>IF($B103="","",IFERROR(VLOOKUP($B103,'Agenda'!$A$5:$J$104,10,FALSE),""))</f>
        <v/>
      </c>
      <c r="R103" s="23">
        <f>IF($B103="","",IFERROR(VLOOKUP($B103,'Agenda'!$A$5:$J$104,7,FALSE),""))</f>
        <v/>
      </c>
      <c r="S103" s="14" t="n"/>
      <c r="T103" s="17" t="n"/>
      <c r="U103" s="43">
        <f>IFERROR(IF(AND($Q103&lt;&gt;"",$Q103&gt;='Parâmetros'!$B$4,$Q103&lt;'Parâmetros'!$B$4+'Parâmetros'!$B$3+1,$S103&lt;&gt;"Pronto",$S103&lt;&gt;"Cancelado"),$Q103,""),"")</f>
        <v/>
      </c>
    </row>
    <row r="104">
      <c r="A104" s="14" t="n"/>
      <c r="B104" s="14" t="n"/>
      <c r="C104" s="47">
        <f>IF($B104="","",IFERROR(VLOOKUP($B104,'Agenda'!$A$5:$J$104,2,FALSE),""))</f>
        <v/>
      </c>
      <c r="D104" s="29">
        <f>IF($B104="","",IFERROR(VLOOKUP($B104,'Agenda'!$A$5:$J$104,3,FALSE),""))</f>
        <v/>
      </c>
      <c r="E104" s="9">
        <f>IF($B104="","",IFERROR(VLOOKUP($B104,'Agenda'!$A$5:$J$104,4,FALSE),""))</f>
        <v/>
      </c>
      <c r="F104" s="9">
        <f>IF($B104="","",IFERROR(VLOOKUP($B104,'Agenda'!$A$5:$J$104,5,FALSE),""))</f>
        <v/>
      </c>
      <c r="G104" s="17" t="n"/>
      <c r="H104" s="30">
        <f>IF($G104="","",IFERROR(VLOOKUP($G104,'Parâmetros'!$A$11:$E$110,2,FALSE),""))</f>
        <v/>
      </c>
      <c r="I104" s="31">
        <f>IF($G104="","",IFERROR(VLOOKUP($G104,'Parâmetros'!$A$11:$E$110,3,FALSE),""))</f>
        <v/>
      </c>
      <c r="J104" s="32">
        <f>IF($B104="","",IFERROR(VLOOKUP($B104,'Agenda'!$A$5:$J$104,6,FALSE),""))</f>
        <v/>
      </c>
      <c r="K104" s="31">
        <f>IF(OR($I104="",$J104=""),"",IFERROR($I104*$J104,""))</f>
        <v/>
      </c>
      <c r="L104" s="26" t="n"/>
      <c r="M104" s="31">
        <f>IF($G104="","",IFERROR(VLOOKUP($G104,'Parâmetros'!$A$11:$E$110,5,FALSE),""))</f>
        <v/>
      </c>
      <c r="N104" s="31">
        <f>IF(OR($K104="",$L104="",$M104=""),"",IFERROR(MAX($K104+$M104-$L104,0),""))</f>
        <v/>
      </c>
      <c r="O104" s="48">
        <f>IF($G104="","",IFERROR(VLOOKUP($G104,'Parâmetros'!$A$11:$E$110,4,FALSE),""))</f>
        <v/>
      </c>
      <c r="P104" s="48">
        <f>IF(OR($N104="",$O104=""),"",IFERROR($N104*$O104,""))</f>
        <v/>
      </c>
      <c r="Q104" s="44">
        <f>IF($B104="","",IFERROR(VLOOKUP($B104,'Agenda'!$A$5:$J$104,10,FALSE),""))</f>
        <v/>
      </c>
      <c r="R104" s="30">
        <f>IF($B104="","",IFERROR(VLOOKUP($B104,'Agenda'!$A$5:$J$104,7,FALSE),""))</f>
        <v/>
      </c>
      <c r="S104" s="14" t="n"/>
      <c r="T104" s="17" t="n"/>
      <c r="U104" s="44">
        <f>IFERROR(IF(AND($Q104&lt;&gt;"",$Q104&gt;='Parâmetros'!$B$4,$Q104&lt;'Parâmetros'!$B$4+'Parâmetros'!$B$3+1,$S104&lt;&gt;"Pronto",$S104&lt;&gt;"Cancelado"),$Q104,""),"")</f>
        <v/>
      </c>
    </row>
  </sheetData>
  <autoFilter ref="A4:U104"/>
  <mergeCells count="1">
    <mergeCell ref="A1:U1"/>
  </mergeCells>
  <conditionalFormatting sqref="N5:N104">
    <cfRule type="expression" priority="1" dxfId="0">
      <formula>AND($N5&lt;&gt;"",$N5&gt;0)</formula>
    </cfRule>
  </conditionalFormatting>
  <conditionalFormatting sqref="Q5:Q104">
    <cfRule type="expression" priority="2" dxfId="0">
      <formula>AND($Q5&lt;&gt;"",$Q5&lt;=NOW()+1,$S5&lt;&gt;"Pronto",$S5&lt;&gt;"Cancelado")</formula>
    </cfRule>
  </conditionalFormatting>
  <conditionalFormatting sqref="S5:S104">
    <cfRule type="expression" priority="3" dxfId="1">
      <formula>$S5="Pronto"</formula>
    </cfRule>
    <cfRule type="expression" priority="4" dxfId="0">
      <formula>$S5="Conferir"</formula>
    </cfRule>
  </conditionalFormatting>
  <dataValidations count="2">
    <dataValidation sqref="L5:L104" showDropDown="0" showInputMessage="1" showErrorMessage="1" allowBlank="0" errorTitle="Estoque inválido" error="Informe uma quantidade entre 0 e 100.000." promptTitle="Estoque disponível" prompt="Informe o saldo disponível na mesma unidade do catálogo." type="decimal" operator="between">
      <formula1>0</formula1>
      <formula2>100000</formula2>
    </dataValidation>
    <dataValidation sqref="S5:S104" showDropDown="0" showInputMessage="1" showErrorMessage="1" allowBlank="0" errorTitle="Status inválido" error="Escolha um status disponível na lista." promptTitle="Status do preparo" prompt="Selecione o estado atual da separação e conferência." type="list">
      <formula1>INDIRECT("'Parâmetros'!$I$3:$I$7")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J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22" customWidth="1" min="3" max="3"/>
    <col width="22" customWidth="1" min="4" max="4"/>
    <col width="22" customWidth="1" min="5" max="5"/>
    <col width="3" customWidth="1" min="6" max="6"/>
    <col width="23" customWidth="1" min="7" max="7"/>
    <col width="3" customWidth="1" min="8" max="8"/>
    <col width="23" customWidth="1" min="9" max="9"/>
    <col width="3" customWidth="1" min="10" max="10"/>
  </cols>
  <sheetData>
    <row r="1" ht="28" customHeight="1">
      <c r="A1" s="1" t="inlineStr">
        <is>
          <t>Parâmetros do cronograma de reposição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8" t="n"/>
    </row>
    <row r="2">
      <c r="A2" s="5" t="inlineStr">
        <is>
          <t>Antecedência padrão (horas corridas)</t>
        </is>
      </c>
      <c r="B2" s="18" t="n">
        <v>18</v>
      </c>
      <c r="G2" s="2" t="inlineStr">
        <is>
          <t>Status do atendimento</t>
        </is>
      </c>
      <c r="I2" s="2" t="inlineStr">
        <is>
          <t>Status do preparo</t>
        </is>
      </c>
    </row>
    <row r="3">
      <c r="A3" s="5" t="inlineStr">
        <is>
          <t>Horizonte do resumo (dias)</t>
        </is>
      </c>
      <c r="B3" s="18" t="n">
        <v>14</v>
      </c>
      <c r="G3" s="17" t="inlineStr">
        <is>
          <t>Agendado</t>
        </is>
      </c>
      <c r="I3" s="17" t="inlineStr">
        <is>
          <t>A preparar</t>
        </is>
      </c>
    </row>
    <row r="4">
      <c r="A4" s="5" t="inlineStr">
        <is>
          <t>Data de referência</t>
        </is>
      </c>
      <c r="B4" s="42" t="n">
        <v>46274</v>
      </c>
      <c r="G4" s="17" t="inlineStr">
        <is>
          <t>Confirmado</t>
        </is>
      </c>
      <c r="I4" s="17" t="inlineStr">
        <is>
          <t>Em separação</t>
        </is>
      </c>
    </row>
    <row r="5">
      <c r="A5" s="5" t="inlineStr">
        <is>
          <t>Menor data permitida na agenda</t>
        </is>
      </c>
      <c r="B5" s="42" t="n">
        <v>46244</v>
      </c>
      <c r="G5" s="17" t="inlineStr">
        <is>
          <t>Concluído</t>
        </is>
      </c>
      <c r="I5" s="17" t="inlineStr">
        <is>
          <t>Pronto</t>
        </is>
      </c>
    </row>
    <row r="6">
      <c r="A6" s="5" t="inlineStr">
        <is>
          <t>Maior data permitida na agenda</t>
        </is>
      </c>
      <c r="B6" s="42" t="n">
        <v>46639</v>
      </c>
      <c r="G6" s="17" t="inlineStr">
        <is>
          <t>Cancelado</t>
        </is>
      </c>
      <c r="I6" s="17" t="inlineStr">
        <is>
          <t>Conferir</t>
        </is>
      </c>
    </row>
    <row r="7">
      <c r="A7" s="5" t="inlineStr">
        <is>
          <t>Máximo de kits por atendimento</t>
        </is>
      </c>
      <c r="B7" s="18" t="n">
        <v>20</v>
      </c>
      <c r="I7" s="17" t="inlineStr">
        <is>
          <t>Cancelado</t>
        </is>
      </c>
    </row>
    <row r="8"/>
    <row r="9">
      <c r="A9" s="34" t="inlineStr">
        <is>
          <t>Catálogo editável de materiais</t>
        </is>
      </c>
    </row>
    <row r="10" ht="36" customHeight="1">
      <c r="A10" s="2" t="inlineStr">
        <is>
          <t>Material</t>
        </is>
      </c>
      <c r="B10" s="2" t="inlineStr">
        <is>
          <t>Unidade</t>
        </is>
      </c>
      <c r="C10" s="2" t="inlineStr">
        <is>
          <t>Consumo padrão por kit</t>
        </is>
      </c>
      <c r="D10" s="2" t="inlineStr">
        <is>
          <t>Valor unitário estimado</t>
        </is>
      </c>
      <c r="E10" s="2" t="inlineStr">
        <is>
          <t>Estoque de segurança</t>
        </is>
      </c>
    </row>
    <row r="11">
      <c r="A11" s="17" t="inlineStr">
        <is>
          <t>Algodão em discos</t>
        </is>
      </c>
      <c r="B11" s="17" t="inlineStr">
        <is>
          <t>unidade</t>
        </is>
      </c>
      <c r="C11" s="35" t="n">
        <v>4</v>
      </c>
      <c r="D11" s="49" t="n">
        <v>0.08</v>
      </c>
      <c r="E11" s="35" t="n">
        <v>20</v>
      </c>
    </row>
    <row r="12">
      <c r="A12" s="17" t="inlineStr">
        <is>
          <t>Removedor sem acetona</t>
        </is>
      </c>
      <c r="B12" s="17" t="inlineStr">
        <is>
          <t>ml</t>
        </is>
      </c>
      <c r="C12" s="35" t="n">
        <v>8</v>
      </c>
      <c r="D12" s="49" t="n">
        <v>0.04</v>
      </c>
      <c r="E12" s="35" t="n">
        <v>50</v>
      </c>
    </row>
    <row r="13">
      <c r="A13" s="17" t="inlineStr">
        <is>
          <t>Base incolor</t>
        </is>
      </c>
      <c r="B13" s="17" t="inlineStr">
        <is>
          <t>ml</t>
        </is>
      </c>
      <c r="C13" s="35" t="n">
        <v>1.5</v>
      </c>
      <c r="D13" s="49" t="n">
        <v>0.3</v>
      </c>
      <c r="E13" s="35" t="n">
        <v>5</v>
      </c>
    </row>
    <row r="14">
      <c r="A14" s="17" t="inlineStr">
        <is>
          <t>Esmalte cremoso</t>
        </is>
      </c>
      <c r="B14" s="17" t="inlineStr">
        <is>
          <t>ml</t>
        </is>
      </c>
      <c r="C14" s="35" t="n">
        <v>2</v>
      </c>
      <c r="D14" s="49" t="n">
        <v>0.7</v>
      </c>
      <c r="E14" s="35" t="n">
        <v>10</v>
      </c>
    </row>
    <row r="15">
      <c r="A15" s="17" t="inlineStr">
        <is>
          <t>Palito descartável</t>
        </is>
      </c>
      <c r="B15" s="17" t="inlineStr">
        <is>
          <t>unidade</t>
        </is>
      </c>
      <c r="C15" s="35" t="n">
        <v>1</v>
      </c>
      <c r="D15" s="49" t="n">
        <v>0.12</v>
      </c>
      <c r="E15" s="35" t="n">
        <v>30</v>
      </c>
    </row>
    <row r="16">
      <c r="A16" s="17" t="inlineStr">
        <is>
          <t>Lixa descartável</t>
        </is>
      </c>
      <c r="B16" s="17" t="inlineStr">
        <is>
          <t>unidade</t>
        </is>
      </c>
      <c r="C16" s="35" t="n">
        <v>1</v>
      </c>
      <c r="D16" s="49" t="n">
        <v>0.8</v>
      </c>
      <c r="E16" s="35" t="n">
        <v>20</v>
      </c>
    </row>
    <row r="17">
      <c r="A17" s="17" t="inlineStr">
        <is>
          <t>Toalha descartável</t>
        </is>
      </c>
      <c r="B17" s="17" t="inlineStr">
        <is>
          <t>unidade</t>
        </is>
      </c>
      <c r="C17" s="35" t="n">
        <v>1</v>
      </c>
      <c r="D17" s="49" t="n">
        <v>0.55</v>
      </c>
      <c r="E17" s="35" t="n">
        <v>20</v>
      </c>
    </row>
    <row r="18">
      <c r="A18" s="17" t="inlineStr">
        <is>
          <t>Adesivo decorativo</t>
        </is>
      </c>
      <c r="B18" s="17" t="inlineStr">
        <is>
          <t>cartela</t>
        </is>
      </c>
      <c r="C18" s="35" t="n">
        <v>0.2</v>
      </c>
      <c r="D18" s="49" t="n">
        <v>6</v>
      </c>
      <c r="E18" s="35" t="n">
        <v>2</v>
      </c>
    </row>
    <row r="19">
      <c r="A19" s="17" t="inlineStr">
        <is>
          <t>Gel construtor</t>
        </is>
      </c>
      <c r="B19" s="17" t="inlineStr">
        <is>
          <t>g</t>
        </is>
      </c>
      <c r="C19" s="35" t="n">
        <v>3</v>
      </c>
      <c r="D19" s="49" t="n">
        <v>1.2</v>
      </c>
      <c r="E19" s="35" t="n">
        <v>15</v>
      </c>
    </row>
    <row r="20">
      <c r="A20" s="17" t="inlineStr">
        <is>
          <t>Óleo para cutículas</t>
        </is>
      </c>
      <c r="B20" s="17" t="inlineStr">
        <is>
          <t>ml</t>
        </is>
      </c>
      <c r="C20" s="35" t="n">
        <v>0.5</v>
      </c>
      <c r="D20" s="49" t="n">
        <v>0.85</v>
      </c>
      <c r="E20" s="35" t="n">
        <v>5</v>
      </c>
    </row>
    <row r="21">
      <c r="A21" s="17" t="n"/>
      <c r="B21" s="17" t="n"/>
      <c r="C21" s="35" t="n"/>
      <c r="D21" s="49" t="n"/>
      <c r="E21" s="35" t="n"/>
    </row>
    <row r="22">
      <c r="A22" s="17" t="n"/>
      <c r="B22" s="17" t="n"/>
      <c r="C22" s="35" t="n"/>
      <c r="D22" s="49" t="n"/>
      <c r="E22" s="35" t="n"/>
    </row>
    <row r="23">
      <c r="A23" s="17" t="n"/>
      <c r="B23" s="17" t="n"/>
      <c r="C23" s="35" t="n"/>
      <c r="D23" s="49" t="n"/>
      <c r="E23" s="35" t="n"/>
    </row>
    <row r="24">
      <c r="A24" s="17" t="n"/>
      <c r="B24" s="17" t="n"/>
      <c r="C24" s="35" t="n"/>
      <c r="D24" s="49" t="n"/>
      <c r="E24" s="35" t="n"/>
    </row>
    <row r="25">
      <c r="A25" s="17" t="n"/>
      <c r="B25" s="17" t="n"/>
      <c r="C25" s="35" t="n"/>
      <c r="D25" s="49" t="n"/>
      <c r="E25" s="35" t="n"/>
    </row>
    <row r="26">
      <c r="A26" s="17" t="n"/>
      <c r="B26" s="17" t="n"/>
      <c r="C26" s="35" t="n"/>
      <c r="D26" s="49" t="n"/>
      <c r="E26" s="35" t="n"/>
    </row>
    <row r="27">
      <c r="A27" s="17" t="n"/>
      <c r="B27" s="17" t="n"/>
      <c r="C27" s="35" t="n"/>
      <c r="D27" s="49" t="n"/>
      <c r="E27" s="35" t="n"/>
    </row>
    <row r="28">
      <c r="A28" s="17" t="n"/>
      <c r="B28" s="17" t="n"/>
      <c r="C28" s="35" t="n"/>
      <c r="D28" s="49" t="n"/>
      <c r="E28" s="35" t="n"/>
    </row>
    <row r="29">
      <c r="A29" s="17" t="n"/>
      <c r="B29" s="17" t="n"/>
      <c r="C29" s="35" t="n"/>
      <c r="D29" s="49" t="n"/>
      <c r="E29" s="35" t="n"/>
    </row>
    <row r="30">
      <c r="A30" s="17" t="n"/>
      <c r="B30" s="17" t="n"/>
      <c r="C30" s="35" t="n"/>
      <c r="D30" s="49" t="n"/>
      <c r="E30" s="35" t="n"/>
    </row>
    <row r="31">
      <c r="A31" s="17" t="n"/>
      <c r="B31" s="17" t="n"/>
      <c r="C31" s="35" t="n"/>
      <c r="D31" s="49" t="n"/>
      <c r="E31" s="35" t="n"/>
    </row>
    <row r="32">
      <c r="A32" s="17" t="n"/>
      <c r="B32" s="17" t="n"/>
      <c r="C32" s="35" t="n"/>
      <c r="D32" s="49" t="n"/>
      <c r="E32" s="35" t="n"/>
    </row>
    <row r="33">
      <c r="A33" s="17" t="n"/>
      <c r="B33" s="17" t="n"/>
      <c r="C33" s="35" t="n"/>
      <c r="D33" s="49" t="n"/>
      <c r="E33" s="35" t="n"/>
    </row>
    <row r="34">
      <c r="A34" s="17" t="n"/>
      <c r="B34" s="17" t="n"/>
      <c r="C34" s="35" t="n"/>
      <c r="D34" s="49" t="n"/>
      <c r="E34" s="35" t="n"/>
    </row>
    <row r="35">
      <c r="A35" s="17" t="n"/>
      <c r="B35" s="17" t="n"/>
      <c r="C35" s="35" t="n"/>
      <c r="D35" s="49" t="n"/>
      <c r="E35" s="35" t="n"/>
    </row>
    <row r="36">
      <c r="A36" s="17" t="n"/>
      <c r="B36" s="17" t="n"/>
      <c r="C36" s="35" t="n"/>
      <c r="D36" s="49" t="n"/>
      <c r="E36" s="35" t="n"/>
    </row>
    <row r="37">
      <c r="A37" s="17" t="n"/>
      <c r="B37" s="17" t="n"/>
      <c r="C37" s="35" t="n"/>
      <c r="D37" s="49" t="n"/>
      <c r="E37" s="35" t="n"/>
    </row>
    <row r="38">
      <c r="A38" s="17" t="n"/>
      <c r="B38" s="17" t="n"/>
      <c r="C38" s="35" t="n"/>
      <c r="D38" s="49" t="n"/>
      <c r="E38" s="35" t="n"/>
    </row>
    <row r="39">
      <c r="A39" s="17" t="n"/>
      <c r="B39" s="17" t="n"/>
      <c r="C39" s="35" t="n"/>
      <c r="D39" s="49" t="n"/>
      <c r="E39" s="35" t="n"/>
    </row>
    <row r="40">
      <c r="A40" s="17" t="n"/>
      <c r="B40" s="17" t="n"/>
      <c r="C40" s="35" t="n"/>
      <c r="D40" s="49" t="n"/>
      <c r="E40" s="35" t="n"/>
    </row>
    <row r="41">
      <c r="A41" s="17" t="n"/>
      <c r="B41" s="17" t="n"/>
      <c r="C41" s="35" t="n"/>
      <c r="D41" s="49" t="n"/>
      <c r="E41" s="35" t="n"/>
    </row>
    <row r="42">
      <c r="A42" s="17" t="n"/>
      <c r="B42" s="17" t="n"/>
      <c r="C42" s="35" t="n"/>
      <c r="D42" s="49" t="n"/>
      <c r="E42" s="35" t="n"/>
    </row>
    <row r="43">
      <c r="A43" s="17" t="n"/>
      <c r="B43" s="17" t="n"/>
      <c r="C43" s="35" t="n"/>
      <c r="D43" s="49" t="n"/>
      <c r="E43" s="35" t="n"/>
    </row>
    <row r="44">
      <c r="A44" s="17" t="n"/>
      <c r="B44" s="17" t="n"/>
      <c r="C44" s="35" t="n"/>
      <c r="D44" s="49" t="n"/>
      <c r="E44" s="35" t="n"/>
    </row>
    <row r="45">
      <c r="A45" s="17" t="n"/>
      <c r="B45" s="17" t="n"/>
      <c r="C45" s="35" t="n"/>
      <c r="D45" s="49" t="n"/>
      <c r="E45" s="35" t="n"/>
    </row>
    <row r="46">
      <c r="A46" s="17" t="n"/>
      <c r="B46" s="17" t="n"/>
      <c r="C46" s="35" t="n"/>
      <c r="D46" s="49" t="n"/>
      <c r="E46" s="35" t="n"/>
    </row>
    <row r="47">
      <c r="A47" s="17" t="n"/>
      <c r="B47" s="17" t="n"/>
      <c r="C47" s="35" t="n"/>
      <c r="D47" s="49" t="n"/>
      <c r="E47" s="35" t="n"/>
    </row>
    <row r="48">
      <c r="A48" s="17" t="n"/>
      <c r="B48" s="17" t="n"/>
      <c r="C48" s="35" t="n"/>
      <c r="D48" s="49" t="n"/>
      <c r="E48" s="35" t="n"/>
    </row>
    <row r="49">
      <c r="A49" s="17" t="n"/>
      <c r="B49" s="17" t="n"/>
      <c r="C49" s="35" t="n"/>
      <c r="D49" s="49" t="n"/>
      <c r="E49" s="35" t="n"/>
    </row>
    <row r="50">
      <c r="A50" s="17" t="n"/>
      <c r="B50" s="17" t="n"/>
      <c r="C50" s="35" t="n"/>
      <c r="D50" s="49" t="n"/>
      <c r="E50" s="35" t="n"/>
    </row>
    <row r="51">
      <c r="A51" s="17" t="n"/>
      <c r="B51" s="17" t="n"/>
      <c r="C51" s="35" t="n"/>
      <c r="D51" s="49" t="n"/>
      <c r="E51" s="35" t="n"/>
    </row>
    <row r="52">
      <c r="A52" s="17" t="n"/>
      <c r="B52" s="17" t="n"/>
      <c r="C52" s="35" t="n"/>
      <c r="D52" s="49" t="n"/>
      <c r="E52" s="35" t="n"/>
    </row>
    <row r="53">
      <c r="A53" s="17" t="n"/>
      <c r="B53" s="17" t="n"/>
      <c r="C53" s="35" t="n"/>
      <c r="D53" s="49" t="n"/>
      <c r="E53" s="35" t="n"/>
    </row>
    <row r="54">
      <c r="A54" s="17" t="n"/>
      <c r="B54" s="17" t="n"/>
      <c r="C54" s="35" t="n"/>
      <c r="D54" s="49" t="n"/>
      <c r="E54" s="35" t="n"/>
    </row>
    <row r="55">
      <c r="A55" s="17" t="n"/>
      <c r="B55" s="17" t="n"/>
      <c r="C55" s="35" t="n"/>
      <c r="D55" s="49" t="n"/>
      <c r="E55" s="35" t="n"/>
    </row>
    <row r="56">
      <c r="A56" s="17" t="n"/>
      <c r="B56" s="17" t="n"/>
      <c r="C56" s="35" t="n"/>
      <c r="D56" s="49" t="n"/>
      <c r="E56" s="35" t="n"/>
    </row>
    <row r="57">
      <c r="A57" s="17" t="n"/>
      <c r="B57" s="17" t="n"/>
      <c r="C57" s="35" t="n"/>
      <c r="D57" s="49" t="n"/>
      <c r="E57" s="35" t="n"/>
    </row>
    <row r="58">
      <c r="A58" s="17" t="n"/>
      <c r="B58" s="17" t="n"/>
      <c r="C58" s="35" t="n"/>
      <c r="D58" s="49" t="n"/>
      <c r="E58" s="35" t="n"/>
    </row>
    <row r="59">
      <c r="A59" s="17" t="n"/>
      <c r="B59" s="17" t="n"/>
      <c r="C59" s="35" t="n"/>
      <c r="D59" s="49" t="n"/>
      <c r="E59" s="35" t="n"/>
    </row>
    <row r="60">
      <c r="A60" s="17" t="n"/>
      <c r="B60" s="17" t="n"/>
      <c r="C60" s="35" t="n"/>
      <c r="D60" s="49" t="n"/>
      <c r="E60" s="35" t="n"/>
    </row>
    <row r="61">
      <c r="A61" s="17" t="n"/>
      <c r="B61" s="17" t="n"/>
      <c r="C61" s="35" t="n"/>
      <c r="D61" s="49" t="n"/>
      <c r="E61" s="35" t="n"/>
    </row>
    <row r="62">
      <c r="A62" s="17" t="n"/>
      <c r="B62" s="17" t="n"/>
      <c r="C62" s="35" t="n"/>
      <c r="D62" s="49" t="n"/>
      <c r="E62" s="35" t="n"/>
    </row>
    <row r="63">
      <c r="A63" s="17" t="n"/>
      <c r="B63" s="17" t="n"/>
      <c r="C63" s="35" t="n"/>
      <c r="D63" s="49" t="n"/>
      <c r="E63" s="35" t="n"/>
    </row>
    <row r="64">
      <c r="A64" s="17" t="n"/>
      <c r="B64" s="17" t="n"/>
      <c r="C64" s="35" t="n"/>
      <c r="D64" s="49" t="n"/>
      <c r="E64" s="35" t="n"/>
    </row>
    <row r="65">
      <c r="A65" s="17" t="n"/>
      <c r="B65" s="17" t="n"/>
      <c r="C65" s="35" t="n"/>
      <c r="D65" s="49" t="n"/>
      <c r="E65" s="35" t="n"/>
    </row>
    <row r="66">
      <c r="A66" s="17" t="n"/>
      <c r="B66" s="17" t="n"/>
      <c r="C66" s="35" t="n"/>
      <c r="D66" s="49" t="n"/>
      <c r="E66" s="35" t="n"/>
    </row>
    <row r="67">
      <c r="A67" s="17" t="n"/>
      <c r="B67" s="17" t="n"/>
      <c r="C67" s="35" t="n"/>
      <c r="D67" s="49" t="n"/>
      <c r="E67" s="35" t="n"/>
    </row>
    <row r="68">
      <c r="A68" s="17" t="n"/>
      <c r="B68" s="17" t="n"/>
      <c r="C68" s="35" t="n"/>
      <c r="D68" s="49" t="n"/>
      <c r="E68" s="35" t="n"/>
    </row>
    <row r="69">
      <c r="A69" s="17" t="n"/>
      <c r="B69" s="17" t="n"/>
      <c r="C69" s="35" t="n"/>
      <c r="D69" s="49" t="n"/>
      <c r="E69" s="35" t="n"/>
    </row>
    <row r="70">
      <c r="A70" s="17" t="n"/>
      <c r="B70" s="17" t="n"/>
      <c r="C70" s="35" t="n"/>
      <c r="D70" s="49" t="n"/>
      <c r="E70" s="35" t="n"/>
    </row>
    <row r="71">
      <c r="A71" s="17" t="n"/>
      <c r="B71" s="17" t="n"/>
      <c r="C71" s="35" t="n"/>
      <c r="D71" s="49" t="n"/>
      <c r="E71" s="35" t="n"/>
    </row>
    <row r="72">
      <c r="A72" s="17" t="n"/>
      <c r="B72" s="17" t="n"/>
      <c r="C72" s="35" t="n"/>
      <c r="D72" s="49" t="n"/>
      <c r="E72" s="35" t="n"/>
    </row>
    <row r="73">
      <c r="A73" s="17" t="n"/>
      <c r="B73" s="17" t="n"/>
      <c r="C73" s="35" t="n"/>
      <c r="D73" s="49" t="n"/>
      <c r="E73" s="35" t="n"/>
    </row>
    <row r="74">
      <c r="A74" s="17" t="n"/>
      <c r="B74" s="17" t="n"/>
      <c r="C74" s="35" t="n"/>
      <c r="D74" s="49" t="n"/>
      <c r="E74" s="35" t="n"/>
    </row>
    <row r="75">
      <c r="A75" s="17" t="n"/>
      <c r="B75" s="17" t="n"/>
      <c r="C75" s="35" t="n"/>
      <c r="D75" s="49" t="n"/>
      <c r="E75" s="35" t="n"/>
    </row>
    <row r="76">
      <c r="A76" s="17" t="n"/>
      <c r="B76" s="17" t="n"/>
      <c r="C76" s="35" t="n"/>
      <c r="D76" s="49" t="n"/>
      <c r="E76" s="35" t="n"/>
    </row>
    <row r="77">
      <c r="A77" s="17" t="n"/>
      <c r="B77" s="17" t="n"/>
      <c r="C77" s="35" t="n"/>
      <c r="D77" s="49" t="n"/>
      <c r="E77" s="35" t="n"/>
    </row>
    <row r="78">
      <c r="A78" s="17" t="n"/>
      <c r="B78" s="17" t="n"/>
      <c r="C78" s="35" t="n"/>
      <c r="D78" s="49" t="n"/>
      <c r="E78" s="35" t="n"/>
    </row>
    <row r="79">
      <c r="A79" s="17" t="n"/>
      <c r="B79" s="17" t="n"/>
      <c r="C79" s="35" t="n"/>
      <c r="D79" s="49" t="n"/>
      <c r="E79" s="35" t="n"/>
    </row>
    <row r="80">
      <c r="A80" s="17" t="n"/>
      <c r="B80" s="17" t="n"/>
      <c r="C80" s="35" t="n"/>
      <c r="D80" s="49" t="n"/>
      <c r="E80" s="35" t="n"/>
    </row>
    <row r="81">
      <c r="A81" s="17" t="n"/>
      <c r="B81" s="17" t="n"/>
      <c r="C81" s="35" t="n"/>
      <c r="D81" s="49" t="n"/>
      <c r="E81" s="35" t="n"/>
    </row>
    <row r="82">
      <c r="A82" s="17" t="n"/>
      <c r="B82" s="17" t="n"/>
      <c r="C82" s="35" t="n"/>
      <c r="D82" s="49" t="n"/>
      <c r="E82" s="35" t="n"/>
    </row>
    <row r="83">
      <c r="A83" s="17" t="n"/>
      <c r="B83" s="17" t="n"/>
      <c r="C83" s="35" t="n"/>
      <c r="D83" s="49" t="n"/>
      <c r="E83" s="35" t="n"/>
    </row>
    <row r="84">
      <c r="A84" s="17" t="n"/>
      <c r="B84" s="17" t="n"/>
      <c r="C84" s="35" t="n"/>
      <c r="D84" s="49" t="n"/>
      <c r="E84" s="35" t="n"/>
    </row>
    <row r="85">
      <c r="A85" s="17" t="n"/>
      <c r="B85" s="17" t="n"/>
      <c r="C85" s="35" t="n"/>
      <c r="D85" s="49" t="n"/>
      <c r="E85" s="35" t="n"/>
    </row>
    <row r="86">
      <c r="A86" s="17" t="n"/>
      <c r="B86" s="17" t="n"/>
      <c r="C86" s="35" t="n"/>
      <c r="D86" s="49" t="n"/>
      <c r="E86" s="35" t="n"/>
    </row>
    <row r="87">
      <c r="A87" s="17" t="n"/>
      <c r="B87" s="17" t="n"/>
      <c r="C87" s="35" t="n"/>
      <c r="D87" s="49" t="n"/>
      <c r="E87" s="35" t="n"/>
    </row>
    <row r="88">
      <c r="A88" s="17" t="n"/>
      <c r="B88" s="17" t="n"/>
      <c r="C88" s="35" t="n"/>
      <c r="D88" s="49" t="n"/>
      <c r="E88" s="35" t="n"/>
    </row>
    <row r="89">
      <c r="A89" s="17" t="n"/>
      <c r="B89" s="17" t="n"/>
      <c r="C89" s="35" t="n"/>
      <c r="D89" s="49" t="n"/>
      <c r="E89" s="35" t="n"/>
    </row>
    <row r="90">
      <c r="A90" s="17" t="n"/>
      <c r="B90" s="17" t="n"/>
      <c r="C90" s="35" t="n"/>
      <c r="D90" s="49" t="n"/>
      <c r="E90" s="35" t="n"/>
    </row>
    <row r="91">
      <c r="A91" s="17" t="n"/>
      <c r="B91" s="17" t="n"/>
      <c r="C91" s="35" t="n"/>
      <c r="D91" s="49" t="n"/>
      <c r="E91" s="35" t="n"/>
    </row>
    <row r="92">
      <c r="A92" s="17" t="n"/>
      <c r="B92" s="17" t="n"/>
      <c r="C92" s="35" t="n"/>
      <c r="D92" s="49" t="n"/>
      <c r="E92" s="35" t="n"/>
    </row>
    <row r="93">
      <c r="A93" s="17" t="n"/>
      <c r="B93" s="17" t="n"/>
      <c r="C93" s="35" t="n"/>
      <c r="D93" s="49" t="n"/>
      <c r="E93" s="35" t="n"/>
    </row>
    <row r="94">
      <c r="A94" s="17" t="n"/>
      <c r="B94" s="17" t="n"/>
      <c r="C94" s="35" t="n"/>
      <c r="D94" s="49" t="n"/>
      <c r="E94" s="35" t="n"/>
    </row>
    <row r="95">
      <c r="A95" s="17" t="n"/>
      <c r="B95" s="17" t="n"/>
      <c r="C95" s="35" t="n"/>
      <c r="D95" s="49" t="n"/>
      <c r="E95" s="35" t="n"/>
    </row>
    <row r="96">
      <c r="A96" s="17" t="n"/>
      <c r="B96" s="17" t="n"/>
      <c r="C96" s="35" t="n"/>
      <c r="D96" s="49" t="n"/>
      <c r="E96" s="35" t="n"/>
    </row>
    <row r="97">
      <c r="A97" s="17" t="n"/>
      <c r="B97" s="17" t="n"/>
      <c r="C97" s="35" t="n"/>
      <c r="D97" s="49" t="n"/>
      <c r="E97" s="35" t="n"/>
    </row>
    <row r="98">
      <c r="A98" s="17" t="n"/>
      <c r="B98" s="17" t="n"/>
      <c r="C98" s="35" t="n"/>
      <c r="D98" s="49" t="n"/>
      <c r="E98" s="35" t="n"/>
    </row>
    <row r="99">
      <c r="A99" s="17" t="n"/>
      <c r="B99" s="17" t="n"/>
      <c r="C99" s="35" t="n"/>
      <c r="D99" s="49" t="n"/>
      <c r="E99" s="35" t="n"/>
    </row>
    <row r="100">
      <c r="A100" s="17" t="n"/>
      <c r="B100" s="17" t="n"/>
      <c r="C100" s="35" t="n"/>
      <c r="D100" s="49" t="n"/>
      <c r="E100" s="35" t="n"/>
    </row>
    <row r="101">
      <c r="A101" s="17" t="n"/>
      <c r="B101" s="17" t="n"/>
      <c r="C101" s="35" t="n"/>
      <c r="D101" s="49" t="n"/>
      <c r="E101" s="35" t="n"/>
    </row>
    <row r="102">
      <c r="A102" s="17" t="n"/>
      <c r="B102" s="17" t="n"/>
      <c r="C102" s="35" t="n"/>
      <c r="D102" s="49" t="n"/>
      <c r="E102" s="35" t="n"/>
    </row>
    <row r="103">
      <c r="A103" s="17" t="n"/>
      <c r="B103" s="17" t="n"/>
      <c r="C103" s="35" t="n"/>
      <c r="D103" s="49" t="n"/>
      <c r="E103" s="35" t="n"/>
    </row>
    <row r="104">
      <c r="A104" s="17" t="n"/>
      <c r="B104" s="17" t="n"/>
      <c r="C104" s="35" t="n"/>
      <c r="D104" s="49" t="n"/>
      <c r="E104" s="35" t="n"/>
    </row>
    <row r="105">
      <c r="A105" s="17" t="n"/>
      <c r="B105" s="17" t="n"/>
      <c r="C105" s="35" t="n"/>
      <c r="D105" s="49" t="n"/>
      <c r="E105" s="35" t="n"/>
    </row>
    <row r="106">
      <c r="A106" s="17" t="n"/>
      <c r="B106" s="17" t="n"/>
      <c r="C106" s="35" t="n"/>
      <c r="D106" s="49" t="n"/>
      <c r="E106" s="35" t="n"/>
    </row>
    <row r="107">
      <c r="A107" s="17" t="n"/>
      <c r="B107" s="17" t="n"/>
      <c r="C107" s="35" t="n"/>
      <c r="D107" s="49" t="n"/>
      <c r="E107" s="35" t="n"/>
    </row>
    <row r="108">
      <c r="A108" s="17" t="n"/>
      <c r="B108" s="17" t="n"/>
      <c r="C108" s="35" t="n"/>
      <c r="D108" s="49" t="n"/>
      <c r="E108" s="35" t="n"/>
    </row>
    <row r="109">
      <c r="A109" s="17" t="n"/>
      <c r="B109" s="17" t="n"/>
      <c r="C109" s="35" t="n"/>
      <c r="D109" s="49" t="n"/>
      <c r="E109" s="35" t="n"/>
    </row>
    <row r="110">
      <c r="A110" s="17" t="n"/>
      <c r="B110" s="17" t="n"/>
      <c r="C110" s="35" t="n"/>
      <c r="D110" s="49" t="n"/>
      <c r="E110" s="35" t="n"/>
    </row>
  </sheetData>
  <autoFilter ref="A10:E110"/>
  <mergeCells count="1">
    <mergeCell ref="A1:J1"/>
  </mergeCells>
  <dataValidations count="7">
    <dataValidation sqref="B2" showDropDown="0" showInputMessage="1" showErrorMessage="1" allowBlank="0" errorTitle="Antecedência inválida" error="Informe um número inteiro entre 1 e 72 horas." promptTitle="Antecedência" prompt="Defina quantas horas antes do atendimento o preparo deve começar." type="whole" operator="between">
      <formula1>1</formula1>
      <formula2>72</formula2>
    </dataValidation>
    <dataValidation sqref="B3" showDropDown="0" showInputMessage="1" showErrorMessage="1" allowBlank="0" errorTitle="Horizonte inválido" error="Informe um número inteiro entre 1 e 90 dias." promptTitle="Horizonte" prompt="Defina o período considerado pelos indicadores do Resumo." type="whole" operator="between">
      <formula1>1</formula1>
      <formula2>90</formula2>
    </dataValidation>
    <dataValidation sqref="B4:B6" showDropDown="0" showInputMessage="1" showErrorMessage="1" allowBlank="0" errorTitle="Data inválida" error="Informe uma data dentro do intervalo operacional permitido." promptTitle="Data" prompt="Use o formato DD/MM/AAAA." type="date" operator="between">
      <formula1>45544.0</formula1>
      <formula2>47004.0</formula2>
    </dataValidation>
    <dataValidation sqref="B7" showDropDown="0" showInputMessage="1" showErrorMessage="1" allowBlank="0" errorTitle="Limite inválido" error="Informe um número inteiro entre 1 e 100." promptTitle="Limite de kits" prompt="Defina o máximo aceito por atendimento." type="whole" operator="between">
      <formula1>1</formula1>
      <formula2>100</formula2>
    </dataValidation>
    <dataValidation sqref="C11:C110" showDropDown="0" showInputMessage="1" showErrorMessage="1" allowBlank="0" errorTitle="Consumo inválido" error="Informe um número entre 0 e 1.000." promptTitle="Consumo por kit" prompt="Informe a quantidade estimada consumida por kit." type="decimal" operator="between">
      <formula1>0</formula1>
      <formula2>1000</formula2>
    </dataValidation>
    <dataValidation sqref="D11:D110" showDropDown="0" showInputMessage="1" showErrorMessage="1" allowBlank="0" errorTitle="Valor inválido" error="Informe um valor entre R$ 0,00 e R$ 10.000,00." promptTitle="Valor estimado" prompt="Informe o valor estimado por unidade de medida." type="decimal" operator="between">
      <formula1>0</formula1>
      <formula2>10000</formula2>
    </dataValidation>
    <dataValidation sqref="E11:E110" showDropDown="0" showInputMessage="1" showErrorMessage="1" allowBlank="0" errorTitle="Estoque inválido" error="Informe uma quantidade entre 0 e 100.000." promptTitle="Estoque de segurança" prompt="Defina a quantidade mínima desejada após a separação." type="decimal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2026-09-09T07:41:46Z</dcterms:created>
  <dcterms:modified xmlns:dcterms="http://purl.org/dc/terms/" xmlns:xsi="http://www.w3.org/2001/XMLSchema-instance" xsi:type="dcterms:W3CDTF">2026-09-09T07:41:47+00:00Z</dcterms:modified>
</cp:coreProperties>
</file>