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Fila" sheetId="2" state="visible" r:id="rId2"/>
    <sheet xmlns:r="http://schemas.openxmlformats.org/officeDocument/2006/relationships" name="Vagas abertas" sheetId="3" state="visible" r:id="rId3"/>
    <sheet xmlns:r="http://schemas.openxmlformats.org/officeDocument/2006/relationships" name="Parâmetros" sheetId="4" state="visible" r:id="rId4"/>
  </sheets>
  <definedNames>
    <definedName name="_xlnm._FilterDatabase" localSheetId="1" hidden="1">'Fila'!$A$5:$S$105</definedName>
    <definedName name="_xlnm._FilterDatabase" localSheetId="2" hidden="1">'Vagas abertas'!$A$5:$I$105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"/>
    <numFmt numFmtId="166" formatCode="hh:mm"/>
    <numFmt numFmtId="167" formatCode="dd/mm/yyyy hh:mm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3A2937"/>
      <sz val="10"/>
    </font>
    <font>
      <name val="Calibri"/>
      <b val="1"/>
      <color rgb="00FFFFFF"/>
      <sz val="10"/>
    </font>
    <font>
      <name val="Calibri"/>
      <i val="1"/>
      <color rgb="00B94762"/>
      <sz val="9"/>
    </font>
    <font>
      <name val="Calibri"/>
      <b val="1"/>
      <color rgb="003A2937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0" fontId="4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4" customWidth="1" min="3" max="3"/>
    <col width="4" customWidth="1" min="4" max="4"/>
  </cols>
  <sheetData>
    <row r="1" ht="26" customHeight="1">
      <c r="A1" s="1" t="inlineStr">
        <is>
          <t>Resumo da fila e dos encaixes</t>
        </is>
      </c>
    </row>
    <row r="2" ht="20" customHeight="1">
      <c r="A2" s="2" t="inlineStr">
        <is>
          <t>Indicadores calculados para a data de referência definida na aba Parâmetros.</t>
        </is>
      </c>
    </row>
    <row r="3"/>
    <row r="4">
      <c r="A4" s="3" t="inlineStr">
        <is>
          <t>Data de referência</t>
        </is>
      </c>
      <c r="B4" s="30">
        <f>'Parâmetros'!$B$4</f>
        <v/>
      </c>
    </row>
    <row r="5"/>
    <row r="6" ht="22" customHeight="1">
      <c r="A6" s="5" t="inlineStr">
        <is>
          <t>Aguardando agora</t>
        </is>
      </c>
      <c r="B6" s="6">
        <f>COUNTIFS(Fila!$B$6:$B$105,$B$4,Fila!$H$6:$H$105,"Aguardando")</f>
        <v/>
      </c>
    </row>
    <row r="7" ht="22" customHeight="1">
      <c r="A7" s="7" t="inlineStr">
        <is>
          <t>Primeira senha da fila</t>
        </is>
      </c>
      <c r="B7" s="8">
        <f>IFERROR(INDEX(Fila!$A$6:$A$105,MATCH(1,INDEX((Fila!$B$6:$B$105=$B$4)*(Fila!$K$6:$K$105=1),0),0)),"—")</f>
        <v/>
      </c>
    </row>
    <row r="8" ht="22" customHeight="1">
      <c r="A8" s="5" t="inlineStr">
        <is>
          <t>Carga estimada da fila (min)</t>
        </is>
      </c>
      <c r="B8" s="31">
        <f>IFERROR(SUMIFS(Fila!$J$6:$J$105,Fila!$B$6:$B$105,$B$4,Fila!$H$6:$H$105,"Aguardando")/'Parâmetros'!$B$5,"—")</f>
        <v/>
      </c>
    </row>
    <row r="9" ht="22" customHeight="1">
      <c r="A9" s="7" t="inlineStr">
        <is>
          <t>Espera média estimada (min)</t>
        </is>
      </c>
      <c r="B9" s="32">
        <f>IFERROR(AVERAGEIFS(Fila!$L$6:$L$105,Fila!$B$6:$B$105,$B$4,Fila!$H$6:$H$105,"Aguardando"),"—")</f>
        <v/>
      </c>
    </row>
    <row r="10" ht="22" customHeight="1">
      <c r="A10" s="5" t="inlineStr">
        <is>
          <t>Em atendimento</t>
        </is>
      </c>
      <c r="B10" s="6">
        <f>COUNTIFS(Fila!$B$6:$B$105,$B$4,Fila!$H$6:$H$105,"Em atendimento")</f>
        <v/>
      </c>
    </row>
    <row r="11" ht="22" customHeight="1">
      <c r="A11" s="7" t="inlineStr">
        <is>
          <t>Chamados</t>
        </is>
      </c>
      <c r="B11" s="11">
        <f>COUNTIFS(Fila!$B$6:$B$105,$B$4,Fila!$H$6:$H$105,"Chamado")</f>
        <v/>
      </c>
    </row>
    <row r="12" ht="22" customHeight="1">
      <c r="A12" s="5" t="inlineStr">
        <is>
          <t>Vagas disponíveis</t>
        </is>
      </c>
      <c r="B12" s="6">
        <f>COUNTIFS('Vagas abertas'!$B$6:$B$105,$B$4,'Vagas abertas'!$I$6:$I$105,"Disponível")</f>
        <v/>
      </c>
    </row>
    <row r="13" ht="22" customHeight="1">
      <c r="A13" s="7" t="inlineStr">
        <is>
          <t>Encaixes com vaga compatível</t>
        </is>
      </c>
      <c r="B13" s="11">
        <f>COUNTIFS(Fila!$B$6:$B$105,$B$4,Fila!$F$6:$F$105,"Encaixe",Fila!$S$6:$S$105,"Vaga compatível")</f>
        <v/>
      </c>
    </row>
    <row r="14" ht="22" customHeight="1">
      <c r="A14" s="5" t="inlineStr">
        <is>
          <t>Alertas de conferência</t>
        </is>
      </c>
      <c r="B14" s="6">
        <f>COUNTIFS(Fila!$B$6:$B$105,$B$4,Fila!$S$6:$S$105,"Conferir*")+COUNTIFS('Vagas abertas'!$B$6:$B$105,$B$4,'Vagas abertas'!$I$6:$I$105,"Conferir*")</f>
        <v/>
      </c>
    </row>
    <row r="15" ht="22" customHeight="1">
      <c r="A15" s="7" t="inlineStr">
        <is>
          <t>Concluídos no dia</t>
        </is>
      </c>
      <c r="B15" s="11">
        <f>COUNTIFS(Fila!$B$6:$B$105,$B$4,Fila!$H$6:$H$105,"Concluído")</f>
        <v/>
      </c>
    </row>
    <row r="16" ht="22" customHeight="1">
      <c r="A16" s="5" t="inlineStr">
        <is>
          <t>Desistências no dia</t>
        </is>
      </c>
      <c r="B16" s="6">
        <f>COUNTIFS(Fila!$B$6:$B$105,$B$4,Fila!$H$6:$H$105,"Desistiu")</f>
        <v/>
      </c>
    </row>
    <row r="17" ht="22" customHeight="1">
      <c r="A17" s="7" t="inlineStr">
        <is>
          <t>Espera média real (min)</t>
        </is>
      </c>
      <c r="B17" s="32">
        <f>IFERROR(AVERAGEIFS(Fila!$Q$6:$Q$105,Fila!$B$6:$B$105,$B$4,Fila!$H$6:$H$105,"Concluído"),"—")</f>
        <v/>
      </c>
    </row>
  </sheetData>
  <mergeCells count="1">
    <mergeCell ref="A1:D1"/>
  </mergeCells>
  <conditionalFormatting sqref="B6">
    <cfRule type="expression" priority="1" dxfId="0">
      <formula>$B$6&gt;0</formula>
    </cfRule>
  </conditionalFormatting>
  <conditionalFormatting sqref="B12">
    <cfRule type="expression" priority="2" dxfId="1">
      <formula>$B$12&gt;0</formula>
    </cfRule>
  </conditionalFormatting>
  <conditionalFormatting sqref="B14">
    <cfRule type="expression" priority="3" dxfId="0">
      <formula>$B$14&gt;0</formula>
    </cfRule>
  </conditionalFormatting>
  <pageMargins left="0.25" right="0.25" top="0.45" bottom="0.4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5" customWidth="1" min="3" max="3"/>
    <col width="24" customWidth="1" min="4" max="4"/>
    <col width="20" customWidth="1" min="5" max="5"/>
    <col width="17" customWidth="1" min="6" max="6"/>
    <col width="21" customWidth="1" min="7" max="7"/>
    <col width="18" customWidth="1" min="8" max="8"/>
    <col width="13" customWidth="1" min="9" max="9"/>
    <col width="18" customWidth="1" min="10" max="10"/>
    <col width="14" customWidth="1" min="11" max="11"/>
    <col width="20" customWidth="1" min="12" max="12"/>
    <col width="20" customWidth="1" min="13" max="13"/>
    <col width="14" customWidth="1" min="14" max="14"/>
    <col width="14" customWidth="1" min="15" max="15"/>
    <col width="14" customWidth="1" min="16" max="16"/>
    <col width="17" customWidth="1" min="17" max="17"/>
    <col width="21" customWidth="1" min="18" max="18"/>
    <col width="20" customWidth="1" min="19" max="19"/>
  </cols>
  <sheetData>
    <row r="1" ht="26" customHeight="1">
      <c r="A1" s="1" t="inlineStr">
        <is>
          <t>Controle da fila sem hora marcada</t>
        </is>
      </c>
    </row>
    <row r="2" ht="20" customHeight="1">
      <c r="A2" s="2" t="inlineStr">
        <is>
          <t>Ordena chegadas e confere encaixes em vagas abertas; não substitui a agenda de horários reservados.</t>
        </is>
      </c>
    </row>
    <row r="3">
      <c r="A3" s="12" t="inlineStr">
        <is>
          <t>Células rosas são editáveis. As demais colunas são calculadas.</t>
        </is>
      </c>
    </row>
    <row r="4"/>
    <row r="5" ht="32" customHeight="1">
      <c r="A5" s="13" t="inlineStr">
        <is>
          <t>Senha</t>
        </is>
      </c>
      <c r="B5" s="13" t="inlineStr">
        <is>
          <t>Data</t>
        </is>
      </c>
      <c r="C5" s="13" t="inlineStr">
        <is>
          <t>Hora da chegada</t>
        </is>
      </c>
      <c r="D5" s="13" t="inlineStr">
        <is>
          <t>Nome de chamada (fictício)</t>
        </is>
      </c>
      <c r="E5" s="13" t="inlineStr">
        <is>
          <t>Serviço</t>
        </is>
      </c>
      <c r="F5" s="13" t="inlineStr">
        <is>
          <t>Tipo de entrada</t>
        </is>
      </c>
      <c r="G5" s="13" t="inlineStr">
        <is>
          <t>Barbeiro desejado</t>
        </is>
      </c>
      <c r="H5" s="13" t="inlineStr">
        <is>
          <t>Status</t>
        </is>
      </c>
      <c r="I5" s="13" t="inlineStr">
        <is>
          <t>ID da vaga</t>
        </is>
      </c>
      <c r="J5" s="13" t="inlineStr">
        <is>
          <t>Duração prevista (min)</t>
        </is>
      </c>
      <c r="K5" s="13" t="inlineStr">
        <is>
          <t>Posição atual</t>
        </is>
      </c>
      <c r="L5" s="13" t="inlineStr">
        <is>
          <t>Espera estimada (min)</t>
        </is>
      </c>
      <c r="M5" s="13" t="inlineStr">
        <is>
          <t>Previsão de chamada</t>
        </is>
      </c>
      <c r="N5" s="13" t="inlineStr">
        <is>
          <t>Hora chamada</t>
        </is>
      </c>
      <c r="O5" s="13" t="inlineStr">
        <is>
          <t>Hora de início</t>
        </is>
      </c>
      <c r="P5" s="13" t="inlineStr">
        <is>
          <t>Hora de fim</t>
        </is>
      </c>
      <c r="Q5" s="13" t="inlineStr">
        <is>
          <t>Espera real (min)</t>
        </is>
      </c>
      <c r="R5" s="13" t="inlineStr">
        <is>
          <t>Atendimento real (min)</t>
        </is>
      </c>
      <c r="S5" s="13" t="inlineStr">
        <is>
          <t>Conferência da vaga</t>
        </is>
      </c>
    </row>
    <row r="6">
      <c r="A6" s="14" t="inlineStr">
        <is>
          <t>F-001</t>
        </is>
      </c>
      <c r="B6" s="33" t="n">
        <v>46274</v>
      </c>
      <c r="C6" s="16" t="n">
        <v>0.375</v>
      </c>
      <c r="D6" s="14" t="inlineStr">
        <is>
          <t>Diana Teste</t>
        </is>
      </c>
      <c r="E6" s="14" t="inlineStr">
        <is>
          <t>Corte</t>
        </is>
      </c>
      <c r="F6" s="17" t="inlineStr">
        <is>
          <t>Fila</t>
        </is>
      </c>
      <c r="G6" s="17" t="inlineStr">
        <is>
          <t>Sem preferência</t>
        </is>
      </c>
      <c r="H6" s="17" t="inlineStr">
        <is>
          <t>Aguardando</t>
        </is>
      </c>
      <c r="I6" s="17" t="n"/>
      <c r="J6" s="18">
        <f>IF(OR(A6="",E6=""),"",IFERROR(VLOOKUP(E6,'Parâmetros'!$D$4:$E$7,2,FALSE),""))</f>
        <v/>
      </c>
      <c r="K6" s="19">
        <f>IF(OR(A6="",B6="",C6="",H6&lt;&gt;"Aguardando"),"",COUNTIFS($B$6:$B$105,B6,$H$6:$H$105,"Aguardando",$C$6:$C$105,"&lt;"&amp;C6)+COUNTIFS($B$6:B6,B6,$H$6:H6,"Aguardando",$C$6:C6,C6))</f>
        <v/>
      </c>
      <c r="L6" s="34">
        <f>IF(OR(A6="",B6="",C6="",J6="",H6&lt;&gt;"Aguardando"),"",IFERROR((SUMIFS($J$6:$J$105,$B$6:$B$105,B6,$H$6:$H$105,"Aguardando",$C$6:$C$105,"&lt;"&amp;C6)+SUMIFS($J$6:J6,$B$6:B6,B6,$H$6:H6,"Aguardando",$C$6:C6,C6)-J6)/'Parâmetros'!$B$5,""))</f>
        <v/>
      </c>
      <c r="M6" s="35">
        <f>IF(OR(B6="",C6="",L6=""),"",B6+C6+L6/1440)</f>
        <v/>
      </c>
      <c r="N6" s="16" t="n"/>
      <c r="O6" s="16" t="n"/>
      <c r="P6" s="16" t="n"/>
      <c r="Q6" s="18">
        <f>IF(OR(A6="",C6="",N6=""),"",MAX(0,(N6-C6)*1440))</f>
        <v/>
      </c>
      <c r="R6" s="18">
        <f>IF(OR(A6="",O6="",P6=""),"",MAX(0,(P6-O6)*1440))</f>
        <v/>
      </c>
      <c r="S6" s="5">
        <f>IF(OR(A6="",I6="",J6=""),"",IFERROR(IF(AND(F6="Encaixe",VLOOKUP(I6,'Vagas abertas'!$A$6:$G$105,2,FALSE)=B6,VLOOKUP(I6,'Vagas abertas'!$A$6:$G$105,3,FALSE)&gt;=C6,VLOOKUP(I6,'Vagas abertas'!$A$6:$G$105,4,FALSE)&gt;=J6,VLOOKUP(I6,'Vagas abertas'!$A$6:$G$105,7,FALSE)="Aberta",OR(VLOOKUP(I6,'Vagas abertas'!$A$6:$G$105,6,FALSE)="Qualquer",VLOOKUP(I6,'Vagas abertas'!$A$6:$G$105,6,FALSE)=E6),OR(G6="Sem preferência",VLOOKUP(I6,'Vagas abertas'!$A$6:$G$105,5,FALSE)=G6),COUNTIF($I$6:$I$105,I6)=1),"Vaga compatível","Conferir vaga"),"Conferir ID"))</f>
        <v/>
      </c>
    </row>
    <row r="7">
      <c r="A7" s="14" t="inlineStr">
        <is>
          <t>F-002</t>
        </is>
      </c>
      <c r="B7" s="33" t="n">
        <v>46274</v>
      </c>
      <c r="C7" s="16" t="n">
        <v>0.3805555555555555</v>
      </c>
      <c r="D7" s="14" t="inlineStr">
        <is>
          <t>Eloá Exemplo</t>
        </is>
      </c>
      <c r="E7" s="14" t="inlineStr">
        <is>
          <t>Barba</t>
        </is>
      </c>
      <c r="F7" s="17" t="inlineStr">
        <is>
          <t>Fila</t>
        </is>
      </c>
      <c r="G7" s="17" t="inlineStr">
        <is>
          <t>Bruno Fictício</t>
        </is>
      </c>
      <c r="H7" s="17" t="inlineStr">
        <is>
          <t>Aguardando</t>
        </is>
      </c>
      <c r="I7" s="17" t="n"/>
      <c r="J7" s="22">
        <f>IF(OR(A7="",E7=""),"",IFERROR(VLOOKUP(E7,'Parâmetros'!$D$4:$E$7,2,FALSE),""))</f>
        <v/>
      </c>
      <c r="K7" s="23">
        <f>IF(OR(A7="",B7="",C7="",H7&lt;&gt;"Aguardando"),"",COUNTIFS($B$6:$B$105,B7,$H$6:$H$105,"Aguardando",$C$6:$C$105,"&lt;"&amp;C7)+COUNTIFS($B$6:B7,B7,$H$6:H7,"Aguardando",$C$6:C7,C7))</f>
        <v/>
      </c>
      <c r="L7" s="36">
        <f>IF(OR(A7="",B7="",C7="",J7="",H7&lt;&gt;"Aguardando"),"",IFERROR((SUMIFS($J$6:$J$105,$B$6:$B$105,B7,$H$6:$H$105,"Aguardando",$C$6:$C$105,"&lt;"&amp;C7)+SUMIFS($J$6:J7,$B$6:B7,B7,$H$6:H7,"Aguardando",$C$6:C7,C7)-J7)/'Parâmetros'!$B$5,""))</f>
        <v/>
      </c>
      <c r="M7" s="37">
        <f>IF(OR(B7="",C7="",L7=""),"",B7+C7+L7/1440)</f>
        <v/>
      </c>
      <c r="N7" s="16" t="n"/>
      <c r="O7" s="16" t="n"/>
      <c r="P7" s="16" t="n"/>
      <c r="Q7" s="22">
        <f>IF(OR(A7="",C7="",N7=""),"",MAX(0,(N7-C7)*1440))</f>
        <v/>
      </c>
      <c r="R7" s="22">
        <f>IF(OR(A7="",O7="",P7=""),"",MAX(0,(P7-O7)*1440))</f>
        <v/>
      </c>
      <c r="S7" s="7">
        <f>IF(OR(A7="",I7="",J7=""),"",IFERROR(IF(AND(F7="Encaixe",VLOOKUP(I7,'Vagas abertas'!$A$6:$G$105,2,FALSE)=B7,VLOOKUP(I7,'Vagas abertas'!$A$6:$G$105,3,FALSE)&gt;=C7,VLOOKUP(I7,'Vagas abertas'!$A$6:$G$105,4,FALSE)&gt;=J7,VLOOKUP(I7,'Vagas abertas'!$A$6:$G$105,7,FALSE)="Aberta",OR(VLOOKUP(I7,'Vagas abertas'!$A$6:$G$105,6,FALSE)="Qualquer",VLOOKUP(I7,'Vagas abertas'!$A$6:$G$105,6,FALSE)=E7),OR(G7="Sem preferência",VLOOKUP(I7,'Vagas abertas'!$A$6:$G$105,5,FALSE)=G7),COUNTIF($I$6:$I$105,I7)=1),"Vaga compatível","Conferir vaga"),"Conferir ID"))</f>
        <v/>
      </c>
    </row>
    <row r="8">
      <c r="A8" s="14" t="inlineStr">
        <is>
          <t>E-003</t>
        </is>
      </c>
      <c r="B8" s="33" t="n">
        <v>46274</v>
      </c>
      <c r="C8" s="16" t="n">
        <v>0.3854166666666667</v>
      </c>
      <c r="D8" s="14" t="inlineStr">
        <is>
          <t>Fábio Modelo</t>
        </is>
      </c>
      <c r="E8" s="14" t="inlineStr">
        <is>
          <t>Corte e barba</t>
        </is>
      </c>
      <c r="F8" s="17" t="inlineStr">
        <is>
          <t>Encaixe</t>
        </is>
      </c>
      <c r="G8" s="17" t="inlineStr">
        <is>
          <t>Caio Fictício</t>
        </is>
      </c>
      <c r="H8" s="17" t="inlineStr">
        <is>
          <t>Aguardando</t>
        </is>
      </c>
      <c r="I8" s="17" t="inlineStr">
        <is>
          <t>V-001</t>
        </is>
      </c>
      <c r="J8" s="18">
        <f>IF(OR(A8="",E8=""),"",IFERROR(VLOOKUP(E8,'Parâmetros'!$D$4:$E$7,2,FALSE),""))</f>
        <v/>
      </c>
      <c r="K8" s="19">
        <f>IF(OR(A8="",B8="",C8="",H8&lt;&gt;"Aguardando"),"",COUNTIFS($B$6:$B$105,B8,$H$6:$H$105,"Aguardando",$C$6:$C$105,"&lt;"&amp;C8)+COUNTIFS($B$6:B8,B8,$H$6:H8,"Aguardando",$C$6:C8,C8))</f>
        <v/>
      </c>
      <c r="L8" s="34">
        <f>IF(OR(A8="",B8="",C8="",J8="",H8&lt;&gt;"Aguardando"),"",IFERROR((SUMIFS($J$6:$J$105,$B$6:$B$105,B8,$H$6:$H$105,"Aguardando",$C$6:$C$105,"&lt;"&amp;C8)+SUMIFS($J$6:J8,$B$6:B8,B8,$H$6:H8,"Aguardando",$C$6:C8,C8)-J8)/'Parâmetros'!$B$5,""))</f>
        <v/>
      </c>
      <c r="M8" s="35">
        <f>IF(OR(B8="",C8="",L8=""),"",B8+C8+L8/1440)</f>
        <v/>
      </c>
      <c r="N8" s="16" t="n"/>
      <c r="O8" s="16" t="n"/>
      <c r="P8" s="16" t="n"/>
      <c r="Q8" s="18">
        <f>IF(OR(A8="",C8="",N8=""),"",MAX(0,(N8-C8)*1440))</f>
        <v/>
      </c>
      <c r="R8" s="18">
        <f>IF(OR(A8="",O8="",P8=""),"",MAX(0,(P8-O8)*1440))</f>
        <v/>
      </c>
      <c r="S8" s="5">
        <f>IF(OR(A8="",I8="",J8=""),"",IFERROR(IF(AND(F8="Encaixe",VLOOKUP(I8,'Vagas abertas'!$A$6:$G$105,2,FALSE)=B8,VLOOKUP(I8,'Vagas abertas'!$A$6:$G$105,3,FALSE)&gt;=C8,VLOOKUP(I8,'Vagas abertas'!$A$6:$G$105,4,FALSE)&gt;=J8,VLOOKUP(I8,'Vagas abertas'!$A$6:$G$105,7,FALSE)="Aberta",OR(VLOOKUP(I8,'Vagas abertas'!$A$6:$G$105,6,FALSE)="Qualquer",VLOOKUP(I8,'Vagas abertas'!$A$6:$G$105,6,FALSE)=E8),OR(G8="Sem preferência",VLOOKUP(I8,'Vagas abertas'!$A$6:$G$105,5,FALSE)=G8),COUNTIF($I$6:$I$105,I8)=1),"Vaga compatível","Conferir vaga"),"Conferir ID"))</f>
        <v/>
      </c>
    </row>
    <row r="9">
      <c r="A9" s="14" t="inlineStr">
        <is>
          <t>F-004</t>
        </is>
      </c>
      <c r="B9" s="33" t="n">
        <v>46274</v>
      </c>
      <c r="C9" s="16" t="n">
        <v>0.3472222222222222</v>
      </c>
      <c r="D9" s="14" t="inlineStr">
        <is>
          <t>Guto Fictício</t>
        </is>
      </c>
      <c r="E9" s="14" t="inlineStr">
        <is>
          <t>Acabamento</t>
        </is>
      </c>
      <c r="F9" s="17" t="inlineStr">
        <is>
          <t>Fila</t>
        </is>
      </c>
      <c r="G9" s="17" t="inlineStr">
        <is>
          <t>Sem preferência</t>
        </is>
      </c>
      <c r="H9" s="17" t="inlineStr">
        <is>
          <t>Em atendimento</t>
        </is>
      </c>
      <c r="I9" s="17" t="n"/>
      <c r="J9" s="22">
        <f>IF(OR(A9="",E9=""),"",IFERROR(VLOOKUP(E9,'Parâmetros'!$D$4:$E$7,2,FALSE),""))</f>
        <v/>
      </c>
      <c r="K9" s="23">
        <f>IF(OR(A9="",B9="",C9="",H9&lt;&gt;"Aguardando"),"",COUNTIFS($B$6:$B$105,B9,$H$6:$H$105,"Aguardando",$C$6:$C$105,"&lt;"&amp;C9)+COUNTIFS($B$6:B9,B9,$H$6:H9,"Aguardando",$C$6:C9,C9))</f>
        <v/>
      </c>
      <c r="L9" s="36">
        <f>IF(OR(A9="",B9="",C9="",J9="",H9&lt;&gt;"Aguardando"),"",IFERROR((SUMIFS($J$6:$J$105,$B$6:$B$105,B9,$H$6:$H$105,"Aguardando",$C$6:$C$105,"&lt;"&amp;C9)+SUMIFS($J$6:J9,$B$6:B9,B9,$H$6:H9,"Aguardando",$C$6:C9,C9)-J9)/'Parâmetros'!$B$5,""))</f>
        <v/>
      </c>
      <c r="M9" s="37">
        <f>IF(OR(B9="",C9="",L9=""),"",B9+C9+L9/1440)</f>
        <v/>
      </c>
      <c r="N9" s="16" t="n">
        <v>0.3680555555555556</v>
      </c>
      <c r="O9" s="16" t="n">
        <v>0.3715277777777778</v>
      </c>
      <c r="P9" s="16" t="n"/>
      <c r="Q9" s="22">
        <f>IF(OR(A9="",C9="",N9=""),"",MAX(0,(N9-C9)*1440))</f>
        <v/>
      </c>
      <c r="R9" s="22">
        <f>IF(OR(A9="",O9="",P9=""),"",MAX(0,(P9-O9)*1440))</f>
        <v/>
      </c>
      <c r="S9" s="7">
        <f>IF(OR(A9="",I9="",J9=""),"",IFERROR(IF(AND(F9="Encaixe",VLOOKUP(I9,'Vagas abertas'!$A$6:$G$105,2,FALSE)=B9,VLOOKUP(I9,'Vagas abertas'!$A$6:$G$105,3,FALSE)&gt;=C9,VLOOKUP(I9,'Vagas abertas'!$A$6:$G$105,4,FALSE)&gt;=J9,VLOOKUP(I9,'Vagas abertas'!$A$6:$G$105,7,FALSE)="Aberta",OR(VLOOKUP(I9,'Vagas abertas'!$A$6:$G$105,6,FALSE)="Qualquer",VLOOKUP(I9,'Vagas abertas'!$A$6:$G$105,6,FALSE)=E9),OR(G9="Sem preferência",VLOOKUP(I9,'Vagas abertas'!$A$6:$G$105,5,FALSE)=G9),COUNTIF($I$6:$I$105,I9)=1),"Vaga compatível","Conferir vaga"),"Conferir ID"))</f>
        <v/>
      </c>
    </row>
    <row r="10">
      <c r="A10" s="14" t="inlineStr">
        <is>
          <t>F-005</t>
        </is>
      </c>
      <c r="B10" s="33" t="n">
        <v>46274</v>
      </c>
      <c r="C10" s="16" t="n">
        <v>0.3333333333333333</v>
      </c>
      <c r="D10" s="14" t="inlineStr">
        <is>
          <t>Hugo Demonstração</t>
        </is>
      </c>
      <c r="E10" s="14" t="inlineStr">
        <is>
          <t>Corte</t>
        </is>
      </c>
      <c r="F10" s="17" t="inlineStr">
        <is>
          <t>Fila</t>
        </is>
      </c>
      <c r="G10" s="17" t="inlineStr">
        <is>
          <t>Bruno Fictício</t>
        </is>
      </c>
      <c r="H10" s="17" t="inlineStr">
        <is>
          <t>Concluído</t>
        </is>
      </c>
      <c r="I10" s="17" t="n"/>
      <c r="J10" s="18">
        <f>IF(OR(A10="",E10=""),"",IFERROR(VLOOKUP(E10,'Parâmetros'!$D$4:$E$7,2,FALSE),""))</f>
        <v/>
      </c>
      <c r="K10" s="19">
        <f>IF(OR(A10="",B10="",C10="",H10&lt;&gt;"Aguardando"),"",COUNTIFS($B$6:$B$105,B10,$H$6:$H$105,"Aguardando",$C$6:$C$105,"&lt;"&amp;C10)+COUNTIFS($B$6:B10,B10,$H$6:H10,"Aguardando",$C$6:C10,C10))</f>
        <v/>
      </c>
      <c r="L10" s="34">
        <f>IF(OR(A10="",B10="",C10="",J10="",H10&lt;&gt;"Aguardando"),"",IFERROR((SUMIFS($J$6:$J$105,$B$6:$B$105,B10,$H$6:$H$105,"Aguardando",$C$6:$C$105,"&lt;"&amp;C10)+SUMIFS($J$6:J10,$B$6:B10,B10,$H$6:H10,"Aguardando",$C$6:C10,C10)-J10)/'Parâmetros'!$B$5,""))</f>
        <v/>
      </c>
      <c r="M10" s="35">
        <f>IF(OR(B10="",C10="",L10=""),"",B10+C10+L10/1440)</f>
        <v/>
      </c>
      <c r="N10" s="16" t="n">
        <v>0.3506944444444444</v>
      </c>
      <c r="O10" s="16" t="n">
        <v>0.3527777777777778</v>
      </c>
      <c r="P10" s="16" t="n">
        <v>0.375</v>
      </c>
      <c r="Q10" s="18">
        <f>IF(OR(A10="",C10="",N10=""),"",MAX(0,(N10-C10)*1440))</f>
        <v/>
      </c>
      <c r="R10" s="18">
        <f>IF(OR(A10="",O10="",P10=""),"",MAX(0,(P10-O10)*1440))</f>
        <v/>
      </c>
      <c r="S10" s="5">
        <f>IF(OR(A10="",I10="",J10=""),"",IFERROR(IF(AND(F10="Encaixe",VLOOKUP(I10,'Vagas abertas'!$A$6:$G$105,2,FALSE)=B10,VLOOKUP(I10,'Vagas abertas'!$A$6:$G$105,3,FALSE)&gt;=C10,VLOOKUP(I10,'Vagas abertas'!$A$6:$G$105,4,FALSE)&gt;=J10,VLOOKUP(I10,'Vagas abertas'!$A$6:$G$105,7,FALSE)="Aberta",OR(VLOOKUP(I10,'Vagas abertas'!$A$6:$G$105,6,FALSE)="Qualquer",VLOOKUP(I10,'Vagas abertas'!$A$6:$G$105,6,FALSE)=E10),OR(G10="Sem preferência",VLOOKUP(I10,'Vagas abertas'!$A$6:$G$105,5,FALSE)=G10),COUNTIF($I$6:$I$105,I10)=1),"Vaga compatível","Conferir vaga"),"Conferir ID"))</f>
        <v/>
      </c>
    </row>
    <row r="11">
      <c r="A11" s="14" t="inlineStr">
        <is>
          <t>E-006</t>
        </is>
      </c>
      <c r="B11" s="33" t="n">
        <v>46274</v>
      </c>
      <c r="C11" s="16" t="n">
        <v>0.3576388888888889</v>
      </c>
      <c r="D11" s="14" t="inlineStr">
        <is>
          <t>Ivo Exemplo</t>
        </is>
      </c>
      <c r="E11" s="14" t="inlineStr">
        <is>
          <t>Barba</t>
        </is>
      </c>
      <c r="F11" s="17" t="inlineStr">
        <is>
          <t>Encaixe</t>
        </is>
      </c>
      <c r="G11" s="17" t="inlineStr">
        <is>
          <t>Caio Fictício</t>
        </is>
      </c>
      <c r="H11" s="17" t="inlineStr">
        <is>
          <t>Concluído</t>
        </is>
      </c>
      <c r="I11" s="17" t="inlineStr">
        <is>
          <t>V-002</t>
        </is>
      </c>
      <c r="J11" s="22">
        <f>IF(OR(A11="",E11=""),"",IFERROR(VLOOKUP(E11,'Parâmetros'!$D$4:$E$7,2,FALSE),""))</f>
        <v/>
      </c>
      <c r="K11" s="23">
        <f>IF(OR(A11="",B11="",C11="",H11&lt;&gt;"Aguardando"),"",COUNTIFS($B$6:$B$105,B11,$H$6:$H$105,"Aguardando",$C$6:$C$105,"&lt;"&amp;C11)+COUNTIFS($B$6:B11,B11,$H$6:H11,"Aguardando",$C$6:C11,C11))</f>
        <v/>
      </c>
      <c r="L11" s="36">
        <f>IF(OR(A11="",B11="",C11="",J11="",H11&lt;&gt;"Aguardando"),"",IFERROR((SUMIFS($J$6:$J$105,$B$6:$B$105,B11,$H$6:$H$105,"Aguardando",$C$6:$C$105,"&lt;"&amp;C11)+SUMIFS($J$6:J11,$B$6:B11,B11,$H$6:H11,"Aguardando",$C$6:C11,C11)-J11)/'Parâmetros'!$B$5,""))</f>
        <v/>
      </c>
      <c r="M11" s="37">
        <f>IF(OR(B11="",C11="",L11=""),"",B11+C11+L11/1440)</f>
        <v/>
      </c>
      <c r="N11" s="16" t="n">
        <v>0.3625</v>
      </c>
      <c r="O11" s="16" t="n">
        <v>0.3645833333333333</v>
      </c>
      <c r="P11" s="16" t="n">
        <v>0.3819444444444444</v>
      </c>
      <c r="Q11" s="22">
        <f>IF(OR(A11="",C11="",N11=""),"",MAX(0,(N11-C11)*1440))</f>
        <v/>
      </c>
      <c r="R11" s="22">
        <f>IF(OR(A11="",O11="",P11=""),"",MAX(0,(P11-O11)*1440))</f>
        <v/>
      </c>
      <c r="S11" s="7">
        <f>IF(OR(A11="",I11="",J11=""),"",IFERROR(IF(AND(F11="Encaixe",VLOOKUP(I11,'Vagas abertas'!$A$6:$G$105,2,FALSE)=B11,VLOOKUP(I11,'Vagas abertas'!$A$6:$G$105,3,FALSE)&gt;=C11,VLOOKUP(I11,'Vagas abertas'!$A$6:$G$105,4,FALSE)&gt;=J11,VLOOKUP(I11,'Vagas abertas'!$A$6:$G$105,7,FALSE)="Aberta",OR(VLOOKUP(I11,'Vagas abertas'!$A$6:$G$105,6,FALSE)="Qualquer",VLOOKUP(I11,'Vagas abertas'!$A$6:$G$105,6,FALSE)=E11),OR(G11="Sem preferência",VLOOKUP(I11,'Vagas abertas'!$A$6:$G$105,5,FALSE)=G11),COUNTIF($I$6:$I$105,I11)=1),"Vaga compatível","Conferir vaga"),"Conferir ID"))</f>
        <v/>
      </c>
    </row>
    <row r="12">
      <c r="A12" s="14" t="inlineStr">
        <is>
          <t>F-007</t>
        </is>
      </c>
      <c r="B12" s="33" t="n">
        <v>46273</v>
      </c>
      <c r="C12" s="16" t="n">
        <v>0.6736111111111112</v>
      </c>
      <c r="D12" s="14" t="inlineStr">
        <is>
          <t>Júlio Teste</t>
        </is>
      </c>
      <c r="E12" s="14" t="inlineStr">
        <is>
          <t>Corte e barba</t>
        </is>
      </c>
      <c r="F12" s="17" t="inlineStr">
        <is>
          <t>Fila</t>
        </is>
      </c>
      <c r="G12" s="17" t="inlineStr">
        <is>
          <t>Sem preferência</t>
        </is>
      </c>
      <c r="H12" s="17" t="inlineStr">
        <is>
          <t>Desistiu</t>
        </is>
      </c>
      <c r="I12" s="17" t="n"/>
      <c r="J12" s="18">
        <f>IF(OR(A12="",E12=""),"",IFERROR(VLOOKUP(E12,'Parâmetros'!$D$4:$E$7,2,FALSE),""))</f>
        <v/>
      </c>
      <c r="K12" s="19">
        <f>IF(OR(A12="",B12="",C12="",H12&lt;&gt;"Aguardando"),"",COUNTIFS($B$6:$B$105,B12,$H$6:$H$105,"Aguardando",$C$6:$C$105,"&lt;"&amp;C12)+COUNTIFS($B$6:B12,B12,$H$6:H12,"Aguardando",$C$6:C12,C12))</f>
        <v/>
      </c>
      <c r="L12" s="34">
        <f>IF(OR(A12="",B12="",C12="",J12="",H12&lt;&gt;"Aguardando"),"",IFERROR((SUMIFS($J$6:$J$105,$B$6:$B$105,B12,$H$6:$H$105,"Aguardando",$C$6:$C$105,"&lt;"&amp;C12)+SUMIFS($J$6:J12,$B$6:B12,B12,$H$6:H12,"Aguardando",$C$6:C12,C12)-J12)/'Parâmetros'!$B$5,""))</f>
        <v/>
      </c>
      <c r="M12" s="35">
        <f>IF(OR(B12="",C12="",L12=""),"",B12+C12+L12/1440)</f>
        <v/>
      </c>
      <c r="N12" s="16" t="n"/>
      <c r="O12" s="16" t="n"/>
      <c r="P12" s="16" t="n"/>
      <c r="Q12" s="18">
        <f>IF(OR(A12="",C12="",N12=""),"",MAX(0,(N12-C12)*1440))</f>
        <v/>
      </c>
      <c r="R12" s="18">
        <f>IF(OR(A12="",O12="",P12=""),"",MAX(0,(P12-O12)*1440))</f>
        <v/>
      </c>
      <c r="S12" s="5">
        <f>IF(OR(A12="",I12="",J12=""),"",IFERROR(IF(AND(F12="Encaixe",VLOOKUP(I12,'Vagas abertas'!$A$6:$G$105,2,FALSE)=B12,VLOOKUP(I12,'Vagas abertas'!$A$6:$G$105,3,FALSE)&gt;=C12,VLOOKUP(I12,'Vagas abertas'!$A$6:$G$105,4,FALSE)&gt;=J12,VLOOKUP(I12,'Vagas abertas'!$A$6:$G$105,7,FALSE)="Aberta",OR(VLOOKUP(I12,'Vagas abertas'!$A$6:$G$105,6,FALSE)="Qualquer",VLOOKUP(I12,'Vagas abertas'!$A$6:$G$105,6,FALSE)=E12),OR(G12="Sem preferência",VLOOKUP(I12,'Vagas abertas'!$A$6:$G$105,5,FALSE)=G12),COUNTIF($I$6:$I$105,I12)=1),"Vaga compatível","Conferir vaga"),"Conferir ID"))</f>
        <v/>
      </c>
    </row>
    <row r="13">
      <c r="A13" s="14" t="inlineStr">
        <is>
          <t>F-008</t>
        </is>
      </c>
      <c r="B13" s="33" t="n">
        <v>46274</v>
      </c>
      <c r="C13" s="16" t="n">
        <v>0.3958333333333333</v>
      </c>
      <c r="D13" s="14" t="inlineStr">
        <is>
          <t>Léo Modelo</t>
        </is>
      </c>
      <c r="E13" s="14" t="inlineStr">
        <is>
          <t>Corte</t>
        </is>
      </c>
      <c r="F13" s="17" t="inlineStr">
        <is>
          <t>Fila</t>
        </is>
      </c>
      <c r="G13" s="17" t="inlineStr">
        <is>
          <t>Sem preferência</t>
        </is>
      </c>
      <c r="H13" s="17" t="inlineStr">
        <is>
          <t>Chamado</t>
        </is>
      </c>
      <c r="I13" s="17" t="n"/>
      <c r="J13" s="22">
        <f>IF(OR(A13="",E13=""),"",IFERROR(VLOOKUP(E13,'Parâmetros'!$D$4:$E$7,2,FALSE),""))</f>
        <v/>
      </c>
      <c r="K13" s="23">
        <f>IF(OR(A13="",B13="",C13="",H13&lt;&gt;"Aguardando"),"",COUNTIFS($B$6:$B$105,B13,$H$6:$H$105,"Aguardando",$C$6:$C$105,"&lt;"&amp;C13)+COUNTIFS($B$6:B13,B13,$H$6:H13,"Aguardando",$C$6:C13,C13))</f>
        <v/>
      </c>
      <c r="L13" s="36">
        <f>IF(OR(A13="",B13="",C13="",J13="",H13&lt;&gt;"Aguardando"),"",IFERROR((SUMIFS($J$6:$J$105,$B$6:$B$105,B13,$H$6:$H$105,"Aguardando",$C$6:$C$105,"&lt;"&amp;C13)+SUMIFS($J$6:J13,$B$6:B13,B13,$H$6:H13,"Aguardando",$C$6:C13,C13)-J13)/'Parâmetros'!$B$5,""))</f>
        <v/>
      </c>
      <c r="M13" s="37">
        <f>IF(OR(B13="",C13="",L13=""),"",B13+C13+L13/1440)</f>
        <v/>
      </c>
      <c r="N13" s="16" t="n">
        <v>0.4166666666666667</v>
      </c>
      <c r="O13" s="16" t="n"/>
      <c r="P13" s="16" t="n"/>
      <c r="Q13" s="22">
        <f>IF(OR(A13="",C13="",N13=""),"",MAX(0,(N13-C13)*1440))</f>
        <v/>
      </c>
      <c r="R13" s="22">
        <f>IF(OR(A13="",O13="",P13=""),"",MAX(0,(P13-O13)*1440))</f>
        <v/>
      </c>
      <c r="S13" s="7">
        <f>IF(OR(A13="",I13="",J13=""),"",IFERROR(IF(AND(F13="Encaixe",VLOOKUP(I13,'Vagas abertas'!$A$6:$G$105,2,FALSE)=B13,VLOOKUP(I13,'Vagas abertas'!$A$6:$G$105,3,FALSE)&gt;=C13,VLOOKUP(I13,'Vagas abertas'!$A$6:$G$105,4,FALSE)&gt;=J13,VLOOKUP(I13,'Vagas abertas'!$A$6:$G$105,7,FALSE)="Aberta",OR(VLOOKUP(I13,'Vagas abertas'!$A$6:$G$105,6,FALSE)="Qualquer",VLOOKUP(I13,'Vagas abertas'!$A$6:$G$105,6,FALSE)=E13),OR(G13="Sem preferência",VLOOKUP(I13,'Vagas abertas'!$A$6:$G$105,5,FALSE)=G13),COUNTIF($I$6:$I$105,I13)=1),"Vaga compatível","Conferir vaga"),"Conferir ID"))</f>
        <v/>
      </c>
    </row>
    <row r="14">
      <c r="A14" s="14" t="n"/>
      <c r="B14" s="33" t="n"/>
      <c r="C14" s="16" t="n"/>
      <c r="D14" s="14" t="n"/>
      <c r="E14" s="14" t="n"/>
      <c r="F14" s="17" t="n"/>
      <c r="G14" s="17" t="n"/>
      <c r="H14" s="17" t="n"/>
      <c r="I14" s="17" t="n"/>
      <c r="J14" s="18">
        <f>IF(OR(A14="",E14=""),"",IFERROR(VLOOKUP(E14,'Parâmetros'!$D$4:$E$7,2,FALSE),""))</f>
        <v/>
      </c>
      <c r="K14" s="19">
        <f>IF(OR(A14="",B14="",C14="",H14&lt;&gt;"Aguardando"),"",COUNTIFS($B$6:$B$105,B14,$H$6:$H$105,"Aguardando",$C$6:$C$105,"&lt;"&amp;C14)+COUNTIFS($B$6:B14,B14,$H$6:H14,"Aguardando",$C$6:C14,C14))</f>
        <v/>
      </c>
      <c r="L14" s="34">
        <f>IF(OR(A14="",B14="",C14="",J14="",H14&lt;&gt;"Aguardando"),"",IFERROR((SUMIFS($J$6:$J$105,$B$6:$B$105,B14,$H$6:$H$105,"Aguardando",$C$6:$C$105,"&lt;"&amp;C14)+SUMIFS($J$6:J14,$B$6:B14,B14,$H$6:H14,"Aguardando",$C$6:C14,C14)-J14)/'Parâmetros'!$B$5,""))</f>
        <v/>
      </c>
      <c r="M14" s="35">
        <f>IF(OR(B14="",C14="",L14=""),"",B14+C14+L14/1440)</f>
        <v/>
      </c>
      <c r="N14" s="16" t="n"/>
      <c r="O14" s="16" t="n"/>
      <c r="P14" s="16" t="n"/>
      <c r="Q14" s="18">
        <f>IF(OR(A14="",C14="",N14=""),"",MAX(0,(N14-C14)*1440))</f>
        <v/>
      </c>
      <c r="R14" s="18">
        <f>IF(OR(A14="",O14="",P14=""),"",MAX(0,(P14-O14)*1440))</f>
        <v/>
      </c>
      <c r="S14" s="5">
        <f>IF(OR(A14="",I14="",J14=""),"",IFERROR(IF(AND(F14="Encaixe",VLOOKUP(I14,'Vagas abertas'!$A$6:$G$105,2,FALSE)=B14,VLOOKUP(I14,'Vagas abertas'!$A$6:$G$105,3,FALSE)&gt;=C14,VLOOKUP(I14,'Vagas abertas'!$A$6:$G$105,4,FALSE)&gt;=J14,VLOOKUP(I14,'Vagas abertas'!$A$6:$G$105,7,FALSE)="Aberta",OR(VLOOKUP(I14,'Vagas abertas'!$A$6:$G$105,6,FALSE)="Qualquer",VLOOKUP(I14,'Vagas abertas'!$A$6:$G$105,6,FALSE)=E14),OR(G14="Sem preferência",VLOOKUP(I14,'Vagas abertas'!$A$6:$G$105,5,FALSE)=G14),COUNTIF($I$6:$I$105,I14)=1),"Vaga compatível","Conferir vaga"),"Conferir ID"))</f>
        <v/>
      </c>
    </row>
    <row r="15">
      <c r="A15" s="14" t="n"/>
      <c r="B15" s="33" t="n"/>
      <c r="C15" s="16" t="n"/>
      <c r="D15" s="14" t="n"/>
      <c r="E15" s="14" t="n"/>
      <c r="F15" s="17" t="n"/>
      <c r="G15" s="17" t="n"/>
      <c r="H15" s="17" t="n"/>
      <c r="I15" s="17" t="n"/>
      <c r="J15" s="22">
        <f>IF(OR(A15="",E15=""),"",IFERROR(VLOOKUP(E15,'Parâmetros'!$D$4:$E$7,2,FALSE),""))</f>
        <v/>
      </c>
      <c r="K15" s="23">
        <f>IF(OR(A15="",B15="",C15="",H15&lt;&gt;"Aguardando"),"",COUNTIFS($B$6:$B$105,B15,$H$6:$H$105,"Aguardando",$C$6:$C$105,"&lt;"&amp;C15)+COUNTIFS($B$6:B15,B15,$H$6:H15,"Aguardando",$C$6:C15,C15))</f>
        <v/>
      </c>
      <c r="L15" s="36">
        <f>IF(OR(A15="",B15="",C15="",J15="",H15&lt;&gt;"Aguardando"),"",IFERROR((SUMIFS($J$6:$J$105,$B$6:$B$105,B15,$H$6:$H$105,"Aguardando",$C$6:$C$105,"&lt;"&amp;C15)+SUMIFS($J$6:J15,$B$6:B15,B15,$H$6:H15,"Aguardando",$C$6:C15,C15)-J15)/'Parâmetros'!$B$5,""))</f>
        <v/>
      </c>
      <c r="M15" s="37">
        <f>IF(OR(B15="",C15="",L15=""),"",B15+C15+L15/1440)</f>
        <v/>
      </c>
      <c r="N15" s="16" t="n"/>
      <c r="O15" s="16" t="n"/>
      <c r="P15" s="16" t="n"/>
      <c r="Q15" s="22">
        <f>IF(OR(A15="",C15="",N15=""),"",MAX(0,(N15-C15)*1440))</f>
        <v/>
      </c>
      <c r="R15" s="22">
        <f>IF(OR(A15="",O15="",P15=""),"",MAX(0,(P15-O15)*1440))</f>
        <v/>
      </c>
      <c r="S15" s="7">
        <f>IF(OR(A15="",I15="",J15=""),"",IFERROR(IF(AND(F15="Encaixe",VLOOKUP(I15,'Vagas abertas'!$A$6:$G$105,2,FALSE)=B15,VLOOKUP(I15,'Vagas abertas'!$A$6:$G$105,3,FALSE)&gt;=C15,VLOOKUP(I15,'Vagas abertas'!$A$6:$G$105,4,FALSE)&gt;=J15,VLOOKUP(I15,'Vagas abertas'!$A$6:$G$105,7,FALSE)="Aberta",OR(VLOOKUP(I15,'Vagas abertas'!$A$6:$G$105,6,FALSE)="Qualquer",VLOOKUP(I15,'Vagas abertas'!$A$6:$G$105,6,FALSE)=E15),OR(G15="Sem preferência",VLOOKUP(I15,'Vagas abertas'!$A$6:$G$105,5,FALSE)=G15),COUNTIF($I$6:$I$105,I15)=1),"Vaga compatível","Conferir vaga"),"Conferir ID"))</f>
        <v/>
      </c>
    </row>
    <row r="16">
      <c r="A16" s="14" t="n"/>
      <c r="B16" s="33" t="n"/>
      <c r="C16" s="16" t="n"/>
      <c r="D16" s="14" t="n"/>
      <c r="E16" s="14" t="n"/>
      <c r="F16" s="17" t="n"/>
      <c r="G16" s="17" t="n"/>
      <c r="H16" s="17" t="n"/>
      <c r="I16" s="17" t="n"/>
      <c r="J16" s="18">
        <f>IF(OR(A16="",E16=""),"",IFERROR(VLOOKUP(E16,'Parâmetros'!$D$4:$E$7,2,FALSE),""))</f>
        <v/>
      </c>
      <c r="K16" s="19">
        <f>IF(OR(A16="",B16="",C16="",H16&lt;&gt;"Aguardando"),"",COUNTIFS($B$6:$B$105,B16,$H$6:$H$105,"Aguardando",$C$6:$C$105,"&lt;"&amp;C16)+COUNTIFS($B$6:B16,B16,$H$6:H16,"Aguardando",$C$6:C16,C16))</f>
        <v/>
      </c>
      <c r="L16" s="34">
        <f>IF(OR(A16="",B16="",C16="",J16="",H16&lt;&gt;"Aguardando"),"",IFERROR((SUMIFS($J$6:$J$105,$B$6:$B$105,B16,$H$6:$H$105,"Aguardando",$C$6:$C$105,"&lt;"&amp;C16)+SUMIFS($J$6:J16,$B$6:B16,B16,$H$6:H16,"Aguardando",$C$6:C16,C16)-J16)/'Parâmetros'!$B$5,""))</f>
        <v/>
      </c>
      <c r="M16" s="35">
        <f>IF(OR(B16="",C16="",L16=""),"",B16+C16+L16/1440)</f>
        <v/>
      </c>
      <c r="N16" s="16" t="n"/>
      <c r="O16" s="16" t="n"/>
      <c r="P16" s="16" t="n"/>
      <c r="Q16" s="18">
        <f>IF(OR(A16="",C16="",N16=""),"",MAX(0,(N16-C16)*1440))</f>
        <v/>
      </c>
      <c r="R16" s="18">
        <f>IF(OR(A16="",O16="",P16=""),"",MAX(0,(P16-O16)*1440))</f>
        <v/>
      </c>
      <c r="S16" s="5">
        <f>IF(OR(A16="",I16="",J16=""),"",IFERROR(IF(AND(F16="Encaixe",VLOOKUP(I16,'Vagas abertas'!$A$6:$G$105,2,FALSE)=B16,VLOOKUP(I16,'Vagas abertas'!$A$6:$G$105,3,FALSE)&gt;=C16,VLOOKUP(I16,'Vagas abertas'!$A$6:$G$105,4,FALSE)&gt;=J16,VLOOKUP(I16,'Vagas abertas'!$A$6:$G$105,7,FALSE)="Aberta",OR(VLOOKUP(I16,'Vagas abertas'!$A$6:$G$105,6,FALSE)="Qualquer",VLOOKUP(I16,'Vagas abertas'!$A$6:$G$105,6,FALSE)=E16),OR(G16="Sem preferência",VLOOKUP(I16,'Vagas abertas'!$A$6:$G$105,5,FALSE)=G16),COUNTIF($I$6:$I$105,I16)=1),"Vaga compatível","Conferir vaga"),"Conferir ID"))</f>
        <v/>
      </c>
    </row>
    <row r="17">
      <c r="A17" s="14" t="n"/>
      <c r="B17" s="33" t="n"/>
      <c r="C17" s="16" t="n"/>
      <c r="D17" s="14" t="n"/>
      <c r="E17" s="14" t="n"/>
      <c r="F17" s="17" t="n"/>
      <c r="G17" s="17" t="n"/>
      <c r="H17" s="17" t="n"/>
      <c r="I17" s="17" t="n"/>
      <c r="J17" s="22">
        <f>IF(OR(A17="",E17=""),"",IFERROR(VLOOKUP(E17,'Parâmetros'!$D$4:$E$7,2,FALSE),""))</f>
        <v/>
      </c>
      <c r="K17" s="23">
        <f>IF(OR(A17="",B17="",C17="",H17&lt;&gt;"Aguardando"),"",COUNTIFS($B$6:$B$105,B17,$H$6:$H$105,"Aguardando",$C$6:$C$105,"&lt;"&amp;C17)+COUNTIFS($B$6:B17,B17,$H$6:H17,"Aguardando",$C$6:C17,C17))</f>
        <v/>
      </c>
      <c r="L17" s="36">
        <f>IF(OR(A17="",B17="",C17="",J17="",H17&lt;&gt;"Aguardando"),"",IFERROR((SUMIFS($J$6:$J$105,$B$6:$B$105,B17,$H$6:$H$105,"Aguardando",$C$6:$C$105,"&lt;"&amp;C17)+SUMIFS($J$6:J17,$B$6:B17,B17,$H$6:H17,"Aguardando",$C$6:C17,C17)-J17)/'Parâmetros'!$B$5,""))</f>
        <v/>
      </c>
      <c r="M17" s="37">
        <f>IF(OR(B17="",C17="",L17=""),"",B17+C17+L17/1440)</f>
        <v/>
      </c>
      <c r="N17" s="16" t="n"/>
      <c r="O17" s="16" t="n"/>
      <c r="P17" s="16" t="n"/>
      <c r="Q17" s="22">
        <f>IF(OR(A17="",C17="",N17=""),"",MAX(0,(N17-C17)*1440))</f>
        <v/>
      </c>
      <c r="R17" s="22">
        <f>IF(OR(A17="",O17="",P17=""),"",MAX(0,(P17-O17)*1440))</f>
        <v/>
      </c>
      <c r="S17" s="7">
        <f>IF(OR(A17="",I17="",J17=""),"",IFERROR(IF(AND(F17="Encaixe",VLOOKUP(I17,'Vagas abertas'!$A$6:$G$105,2,FALSE)=B17,VLOOKUP(I17,'Vagas abertas'!$A$6:$G$105,3,FALSE)&gt;=C17,VLOOKUP(I17,'Vagas abertas'!$A$6:$G$105,4,FALSE)&gt;=J17,VLOOKUP(I17,'Vagas abertas'!$A$6:$G$105,7,FALSE)="Aberta",OR(VLOOKUP(I17,'Vagas abertas'!$A$6:$G$105,6,FALSE)="Qualquer",VLOOKUP(I17,'Vagas abertas'!$A$6:$G$105,6,FALSE)=E17),OR(G17="Sem preferência",VLOOKUP(I17,'Vagas abertas'!$A$6:$G$105,5,FALSE)=G17),COUNTIF($I$6:$I$105,I17)=1),"Vaga compatível","Conferir vaga"),"Conferir ID"))</f>
        <v/>
      </c>
    </row>
    <row r="18">
      <c r="A18" s="14" t="n"/>
      <c r="B18" s="33" t="n"/>
      <c r="C18" s="16" t="n"/>
      <c r="D18" s="14" t="n"/>
      <c r="E18" s="14" t="n"/>
      <c r="F18" s="17" t="n"/>
      <c r="G18" s="17" t="n"/>
      <c r="H18" s="17" t="n"/>
      <c r="I18" s="17" t="n"/>
      <c r="J18" s="18">
        <f>IF(OR(A18="",E18=""),"",IFERROR(VLOOKUP(E18,'Parâmetros'!$D$4:$E$7,2,FALSE),""))</f>
        <v/>
      </c>
      <c r="K18" s="19">
        <f>IF(OR(A18="",B18="",C18="",H18&lt;&gt;"Aguardando"),"",COUNTIFS($B$6:$B$105,B18,$H$6:$H$105,"Aguardando",$C$6:$C$105,"&lt;"&amp;C18)+COUNTIFS($B$6:B18,B18,$H$6:H18,"Aguardando",$C$6:C18,C18))</f>
        <v/>
      </c>
      <c r="L18" s="34">
        <f>IF(OR(A18="",B18="",C18="",J18="",H18&lt;&gt;"Aguardando"),"",IFERROR((SUMIFS($J$6:$J$105,$B$6:$B$105,B18,$H$6:$H$105,"Aguardando",$C$6:$C$105,"&lt;"&amp;C18)+SUMIFS($J$6:J18,$B$6:B18,B18,$H$6:H18,"Aguardando",$C$6:C18,C18)-J18)/'Parâmetros'!$B$5,""))</f>
        <v/>
      </c>
      <c r="M18" s="35">
        <f>IF(OR(B18="",C18="",L18=""),"",B18+C18+L18/1440)</f>
        <v/>
      </c>
      <c r="N18" s="16" t="n"/>
      <c r="O18" s="16" t="n"/>
      <c r="P18" s="16" t="n"/>
      <c r="Q18" s="18">
        <f>IF(OR(A18="",C18="",N18=""),"",MAX(0,(N18-C18)*1440))</f>
        <v/>
      </c>
      <c r="R18" s="18">
        <f>IF(OR(A18="",O18="",P18=""),"",MAX(0,(P18-O18)*1440))</f>
        <v/>
      </c>
      <c r="S18" s="5">
        <f>IF(OR(A18="",I18="",J18=""),"",IFERROR(IF(AND(F18="Encaixe",VLOOKUP(I18,'Vagas abertas'!$A$6:$G$105,2,FALSE)=B18,VLOOKUP(I18,'Vagas abertas'!$A$6:$G$105,3,FALSE)&gt;=C18,VLOOKUP(I18,'Vagas abertas'!$A$6:$G$105,4,FALSE)&gt;=J18,VLOOKUP(I18,'Vagas abertas'!$A$6:$G$105,7,FALSE)="Aberta",OR(VLOOKUP(I18,'Vagas abertas'!$A$6:$G$105,6,FALSE)="Qualquer",VLOOKUP(I18,'Vagas abertas'!$A$6:$G$105,6,FALSE)=E18),OR(G18="Sem preferência",VLOOKUP(I18,'Vagas abertas'!$A$6:$G$105,5,FALSE)=G18),COUNTIF($I$6:$I$105,I18)=1),"Vaga compatível","Conferir vaga"),"Conferir ID"))</f>
        <v/>
      </c>
    </row>
    <row r="19">
      <c r="A19" s="14" t="n"/>
      <c r="B19" s="33" t="n"/>
      <c r="C19" s="16" t="n"/>
      <c r="D19" s="14" t="n"/>
      <c r="E19" s="14" t="n"/>
      <c r="F19" s="17" t="n"/>
      <c r="G19" s="17" t="n"/>
      <c r="H19" s="17" t="n"/>
      <c r="I19" s="17" t="n"/>
      <c r="J19" s="22">
        <f>IF(OR(A19="",E19=""),"",IFERROR(VLOOKUP(E19,'Parâmetros'!$D$4:$E$7,2,FALSE),""))</f>
        <v/>
      </c>
      <c r="K19" s="23">
        <f>IF(OR(A19="",B19="",C19="",H19&lt;&gt;"Aguardando"),"",COUNTIFS($B$6:$B$105,B19,$H$6:$H$105,"Aguardando",$C$6:$C$105,"&lt;"&amp;C19)+COUNTIFS($B$6:B19,B19,$H$6:H19,"Aguardando",$C$6:C19,C19))</f>
        <v/>
      </c>
      <c r="L19" s="36">
        <f>IF(OR(A19="",B19="",C19="",J19="",H19&lt;&gt;"Aguardando"),"",IFERROR((SUMIFS($J$6:$J$105,$B$6:$B$105,B19,$H$6:$H$105,"Aguardando",$C$6:$C$105,"&lt;"&amp;C19)+SUMIFS($J$6:J19,$B$6:B19,B19,$H$6:H19,"Aguardando",$C$6:C19,C19)-J19)/'Parâmetros'!$B$5,""))</f>
        <v/>
      </c>
      <c r="M19" s="37">
        <f>IF(OR(B19="",C19="",L19=""),"",B19+C19+L19/1440)</f>
        <v/>
      </c>
      <c r="N19" s="16" t="n"/>
      <c r="O19" s="16" t="n"/>
      <c r="P19" s="16" t="n"/>
      <c r="Q19" s="22">
        <f>IF(OR(A19="",C19="",N19=""),"",MAX(0,(N19-C19)*1440))</f>
        <v/>
      </c>
      <c r="R19" s="22">
        <f>IF(OR(A19="",O19="",P19=""),"",MAX(0,(P19-O19)*1440))</f>
        <v/>
      </c>
      <c r="S19" s="7">
        <f>IF(OR(A19="",I19="",J19=""),"",IFERROR(IF(AND(F19="Encaixe",VLOOKUP(I19,'Vagas abertas'!$A$6:$G$105,2,FALSE)=B19,VLOOKUP(I19,'Vagas abertas'!$A$6:$G$105,3,FALSE)&gt;=C19,VLOOKUP(I19,'Vagas abertas'!$A$6:$G$105,4,FALSE)&gt;=J19,VLOOKUP(I19,'Vagas abertas'!$A$6:$G$105,7,FALSE)="Aberta",OR(VLOOKUP(I19,'Vagas abertas'!$A$6:$G$105,6,FALSE)="Qualquer",VLOOKUP(I19,'Vagas abertas'!$A$6:$G$105,6,FALSE)=E19),OR(G19="Sem preferência",VLOOKUP(I19,'Vagas abertas'!$A$6:$G$105,5,FALSE)=G19),COUNTIF($I$6:$I$105,I19)=1),"Vaga compatível","Conferir vaga"),"Conferir ID"))</f>
        <v/>
      </c>
    </row>
    <row r="20">
      <c r="A20" s="14" t="n"/>
      <c r="B20" s="33" t="n"/>
      <c r="C20" s="16" t="n"/>
      <c r="D20" s="14" t="n"/>
      <c r="E20" s="14" t="n"/>
      <c r="F20" s="17" t="n"/>
      <c r="G20" s="17" t="n"/>
      <c r="H20" s="17" t="n"/>
      <c r="I20" s="17" t="n"/>
      <c r="J20" s="18">
        <f>IF(OR(A20="",E20=""),"",IFERROR(VLOOKUP(E20,'Parâmetros'!$D$4:$E$7,2,FALSE),""))</f>
        <v/>
      </c>
      <c r="K20" s="19">
        <f>IF(OR(A20="",B20="",C20="",H20&lt;&gt;"Aguardando"),"",COUNTIFS($B$6:$B$105,B20,$H$6:$H$105,"Aguardando",$C$6:$C$105,"&lt;"&amp;C20)+COUNTIFS($B$6:B20,B20,$H$6:H20,"Aguardando",$C$6:C20,C20))</f>
        <v/>
      </c>
      <c r="L20" s="34">
        <f>IF(OR(A20="",B20="",C20="",J20="",H20&lt;&gt;"Aguardando"),"",IFERROR((SUMIFS($J$6:$J$105,$B$6:$B$105,B20,$H$6:$H$105,"Aguardando",$C$6:$C$105,"&lt;"&amp;C20)+SUMIFS($J$6:J20,$B$6:B20,B20,$H$6:H20,"Aguardando",$C$6:C20,C20)-J20)/'Parâmetros'!$B$5,""))</f>
        <v/>
      </c>
      <c r="M20" s="35">
        <f>IF(OR(B20="",C20="",L20=""),"",B20+C20+L20/1440)</f>
        <v/>
      </c>
      <c r="N20" s="16" t="n"/>
      <c r="O20" s="16" t="n"/>
      <c r="P20" s="16" t="n"/>
      <c r="Q20" s="18">
        <f>IF(OR(A20="",C20="",N20=""),"",MAX(0,(N20-C20)*1440))</f>
        <v/>
      </c>
      <c r="R20" s="18">
        <f>IF(OR(A20="",O20="",P20=""),"",MAX(0,(P20-O20)*1440))</f>
        <v/>
      </c>
      <c r="S20" s="5">
        <f>IF(OR(A20="",I20="",J20=""),"",IFERROR(IF(AND(F20="Encaixe",VLOOKUP(I20,'Vagas abertas'!$A$6:$G$105,2,FALSE)=B20,VLOOKUP(I20,'Vagas abertas'!$A$6:$G$105,3,FALSE)&gt;=C20,VLOOKUP(I20,'Vagas abertas'!$A$6:$G$105,4,FALSE)&gt;=J20,VLOOKUP(I20,'Vagas abertas'!$A$6:$G$105,7,FALSE)="Aberta",OR(VLOOKUP(I20,'Vagas abertas'!$A$6:$G$105,6,FALSE)="Qualquer",VLOOKUP(I20,'Vagas abertas'!$A$6:$G$105,6,FALSE)=E20),OR(G20="Sem preferência",VLOOKUP(I20,'Vagas abertas'!$A$6:$G$105,5,FALSE)=G20),COUNTIF($I$6:$I$105,I20)=1),"Vaga compatível","Conferir vaga"),"Conferir ID"))</f>
        <v/>
      </c>
    </row>
    <row r="21">
      <c r="A21" s="14" t="n"/>
      <c r="B21" s="33" t="n"/>
      <c r="C21" s="16" t="n"/>
      <c r="D21" s="14" t="n"/>
      <c r="E21" s="14" t="n"/>
      <c r="F21" s="17" t="n"/>
      <c r="G21" s="17" t="n"/>
      <c r="H21" s="17" t="n"/>
      <c r="I21" s="17" t="n"/>
      <c r="J21" s="22">
        <f>IF(OR(A21="",E21=""),"",IFERROR(VLOOKUP(E21,'Parâmetros'!$D$4:$E$7,2,FALSE),""))</f>
        <v/>
      </c>
      <c r="K21" s="23">
        <f>IF(OR(A21="",B21="",C21="",H21&lt;&gt;"Aguardando"),"",COUNTIFS($B$6:$B$105,B21,$H$6:$H$105,"Aguardando",$C$6:$C$105,"&lt;"&amp;C21)+COUNTIFS($B$6:B21,B21,$H$6:H21,"Aguardando",$C$6:C21,C21))</f>
        <v/>
      </c>
      <c r="L21" s="36">
        <f>IF(OR(A21="",B21="",C21="",J21="",H21&lt;&gt;"Aguardando"),"",IFERROR((SUMIFS($J$6:$J$105,$B$6:$B$105,B21,$H$6:$H$105,"Aguardando",$C$6:$C$105,"&lt;"&amp;C21)+SUMIFS($J$6:J21,$B$6:B21,B21,$H$6:H21,"Aguardando",$C$6:C21,C21)-J21)/'Parâmetros'!$B$5,""))</f>
        <v/>
      </c>
      <c r="M21" s="37">
        <f>IF(OR(B21="",C21="",L21=""),"",B21+C21+L21/1440)</f>
        <v/>
      </c>
      <c r="N21" s="16" t="n"/>
      <c r="O21" s="16" t="n"/>
      <c r="P21" s="16" t="n"/>
      <c r="Q21" s="22">
        <f>IF(OR(A21="",C21="",N21=""),"",MAX(0,(N21-C21)*1440))</f>
        <v/>
      </c>
      <c r="R21" s="22">
        <f>IF(OR(A21="",O21="",P21=""),"",MAX(0,(P21-O21)*1440))</f>
        <v/>
      </c>
      <c r="S21" s="7">
        <f>IF(OR(A21="",I21="",J21=""),"",IFERROR(IF(AND(F21="Encaixe",VLOOKUP(I21,'Vagas abertas'!$A$6:$G$105,2,FALSE)=B21,VLOOKUP(I21,'Vagas abertas'!$A$6:$G$105,3,FALSE)&gt;=C21,VLOOKUP(I21,'Vagas abertas'!$A$6:$G$105,4,FALSE)&gt;=J21,VLOOKUP(I21,'Vagas abertas'!$A$6:$G$105,7,FALSE)="Aberta",OR(VLOOKUP(I21,'Vagas abertas'!$A$6:$G$105,6,FALSE)="Qualquer",VLOOKUP(I21,'Vagas abertas'!$A$6:$G$105,6,FALSE)=E21),OR(G21="Sem preferência",VLOOKUP(I21,'Vagas abertas'!$A$6:$G$105,5,FALSE)=G21),COUNTIF($I$6:$I$105,I21)=1),"Vaga compatível","Conferir vaga"),"Conferir ID"))</f>
        <v/>
      </c>
    </row>
    <row r="22">
      <c r="A22" s="14" t="n"/>
      <c r="B22" s="33" t="n"/>
      <c r="C22" s="16" t="n"/>
      <c r="D22" s="14" t="n"/>
      <c r="E22" s="14" t="n"/>
      <c r="F22" s="17" t="n"/>
      <c r="G22" s="17" t="n"/>
      <c r="H22" s="17" t="n"/>
      <c r="I22" s="17" t="n"/>
      <c r="J22" s="18">
        <f>IF(OR(A22="",E22=""),"",IFERROR(VLOOKUP(E22,'Parâmetros'!$D$4:$E$7,2,FALSE),""))</f>
        <v/>
      </c>
      <c r="K22" s="19">
        <f>IF(OR(A22="",B22="",C22="",H22&lt;&gt;"Aguardando"),"",COUNTIFS($B$6:$B$105,B22,$H$6:$H$105,"Aguardando",$C$6:$C$105,"&lt;"&amp;C22)+COUNTIFS($B$6:B22,B22,$H$6:H22,"Aguardando",$C$6:C22,C22))</f>
        <v/>
      </c>
      <c r="L22" s="34">
        <f>IF(OR(A22="",B22="",C22="",J22="",H22&lt;&gt;"Aguardando"),"",IFERROR((SUMIFS($J$6:$J$105,$B$6:$B$105,B22,$H$6:$H$105,"Aguardando",$C$6:$C$105,"&lt;"&amp;C22)+SUMIFS($J$6:J22,$B$6:B22,B22,$H$6:H22,"Aguardando",$C$6:C22,C22)-J22)/'Parâmetros'!$B$5,""))</f>
        <v/>
      </c>
      <c r="M22" s="35">
        <f>IF(OR(B22="",C22="",L22=""),"",B22+C22+L22/1440)</f>
        <v/>
      </c>
      <c r="N22" s="16" t="n"/>
      <c r="O22" s="16" t="n"/>
      <c r="P22" s="16" t="n"/>
      <c r="Q22" s="18">
        <f>IF(OR(A22="",C22="",N22=""),"",MAX(0,(N22-C22)*1440))</f>
        <v/>
      </c>
      <c r="R22" s="18">
        <f>IF(OR(A22="",O22="",P22=""),"",MAX(0,(P22-O22)*1440))</f>
        <v/>
      </c>
      <c r="S22" s="5">
        <f>IF(OR(A22="",I22="",J22=""),"",IFERROR(IF(AND(F22="Encaixe",VLOOKUP(I22,'Vagas abertas'!$A$6:$G$105,2,FALSE)=B22,VLOOKUP(I22,'Vagas abertas'!$A$6:$G$105,3,FALSE)&gt;=C22,VLOOKUP(I22,'Vagas abertas'!$A$6:$G$105,4,FALSE)&gt;=J22,VLOOKUP(I22,'Vagas abertas'!$A$6:$G$105,7,FALSE)="Aberta",OR(VLOOKUP(I22,'Vagas abertas'!$A$6:$G$105,6,FALSE)="Qualquer",VLOOKUP(I22,'Vagas abertas'!$A$6:$G$105,6,FALSE)=E22),OR(G22="Sem preferência",VLOOKUP(I22,'Vagas abertas'!$A$6:$G$105,5,FALSE)=G22),COUNTIF($I$6:$I$105,I22)=1),"Vaga compatível","Conferir vaga"),"Conferir ID"))</f>
        <v/>
      </c>
    </row>
    <row r="23">
      <c r="A23" s="14" t="n"/>
      <c r="B23" s="33" t="n"/>
      <c r="C23" s="16" t="n"/>
      <c r="D23" s="14" t="n"/>
      <c r="E23" s="14" t="n"/>
      <c r="F23" s="17" t="n"/>
      <c r="G23" s="17" t="n"/>
      <c r="H23" s="17" t="n"/>
      <c r="I23" s="17" t="n"/>
      <c r="J23" s="22">
        <f>IF(OR(A23="",E23=""),"",IFERROR(VLOOKUP(E23,'Parâmetros'!$D$4:$E$7,2,FALSE),""))</f>
        <v/>
      </c>
      <c r="K23" s="23">
        <f>IF(OR(A23="",B23="",C23="",H23&lt;&gt;"Aguardando"),"",COUNTIFS($B$6:$B$105,B23,$H$6:$H$105,"Aguardando",$C$6:$C$105,"&lt;"&amp;C23)+COUNTIFS($B$6:B23,B23,$H$6:H23,"Aguardando",$C$6:C23,C23))</f>
        <v/>
      </c>
      <c r="L23" s="36">
        <f>IF(OR(A23="",B23="",C23="",J23="",H23&lt;&gt;"Aguardando"),"",IFERROR((SUMIFS($J$6:$J$105,$B$6:$B$105,B23,$H$6:$H$105,"Aguardando",$C$6:$C$105,"&lt;"&amp;C23)+SUMIFS($J$6:J23,$B$6:B23,B23,$H$6:H23,"Aguardando",$C$6:C23,C23)-J23)/'Parâmetros'!$B$5,""))</f>
        <v/>
      </c>
      <c r="M23" s="37">
        <f>IF(OR(B23="",C23="",L23=""),"",B23+C23+L23/1440)</f>
        <v/>
      </c>
      <c r="N23" s="16" t="n"/>
      <c r="O23" s="16" t="n"/>
      <c r="P23" s="16" t="n"/>
      <c r="Q23" s="22">
        <f>IF(OR(A23="",C23="",N23=""),"",MAX(0,(N23-C23)*1440))</f>
        <v/>
      </c>
      <c r="R23" s="22">
        <f>IF(OR(A23="",O23="",P23=""),"",MAX(0,(P23-O23)*1440))</f>
        <v/>
      </c>
      <c r="S23" s="7">
        <f>IF(OR(A23="",I23="",J23=""),"",IFERROR(IF(AND(F23="Encaixe",VLOOKUP(I23,'Vagas abertas'!$A$6:$G$105,2,FALSE)=B23,VLOOKUP(I23,'Vagas abertas'!$A$6:$G$105,3,FALSE)&gt;=C23,VLOOKUP(I23,'Vagas abertas'!$A$6:$G$105,4,FALSE)&gt;=J23,VLOOKUP(I23,'Vagas abertas'!$A$6:$G$105,7,FALSE)="Aberta",OR(VLOOKUP(I23,'Vagas abertas'!$A$6:$G$105,6,FALSE)="Qualquer",VLOOKUP(I23,'Vagas abertas'!$A$6:$G$105,6,FALSE)=E23),OR(G23="Sem preferência",VLOOKUP(I23,'Vagas abertas'!$A$6:$G$105,5,FALSE)=G23),COUNTIF($I$6:$I$105,I23)=1),"Vaga compatível","Conferir vaga"),"Conferir ID"))</f>
        <v/>
      </c>
    </row>
    <row r="24">
      <c r="A24" s="14" t="n"/>
      <c r="B24" s="33" t="n"/>
      <c r="C24" s="16" t="n"/>
      <c r="D24" s="14" t="n"/>
      <c r="E24" s="14" t="n"/>
      <c r="F24" s="17" t="n"/>
      <c r="G24" s="17" t="n"/>
      <c r="H24" s="17" t="n"/>
      <c r="I24" s="17" t="n"/>
      <c r="J24" s="18">
        <f>IF(OR(A24="",E24=""),"",IFERROR(VLOOKUP(E24,'Parâmetros'!$D$4:$E$7,2,FALSE),""))</f>
        <v/>
      </c>
      <c r="K24" s="19">
        <f>IF(OR(A24="",B24="",C24="",H24&lt;&gt;"Aguardando"),"",COUNTIFS($B$6:$B$105,B24,$H$6:$H$105,"Aguardando",$C$6:$C$105,"&lt;"&amp;C24)+COUNTIFS($B$6:B24,B24,$H$6:H24,"Aguardando",$C$6:C24,C24))</f>
        <v/>
      </c>
      <c r="L24" s="34">
        <f>IF(OR(A24="",B24="",C24="",J24="",H24&lt;&gt;"Aguardando"),"",IFERROR((SUMIFS($J$6:$J$105,$B$6:$B$105,B24,$H$6:$H$105,"Aguardando",$C$6:$C$105,"&lt;"&amp;C24)+SUMIFS($J$6:J24,$B$6:B24,B24,$H$6:H24,"Aguardando",$C$6:C24,C24)-J24)/'Parâmetros'!$B$5,""))</f>
        <v/>
      </c>
      <c r="M24" s="35">
        <f>IF(OR(B24="",C24="",L24=""),"",B24+C24+L24/1440)</f>
        <v/>
      </c>
      <c r="N24" s="16" t="n"/>
      <c r="O24" s="16" t="n"/>
      <c r="P24" s="16" t="n"/>
      <c r="Q24" s="18">
        <f>IF(OR(A24="",C24="",N24=""),"",MAX(0,(N24-C24)*1440))</f>
        <v/>
      </c>
      <c r="R24" s="18">
        <f>IF(OR(A24="",O24="",P24=""),"",MAX(0,(P24-O24)*1440))</f>
        <v/>
      </c>
      <c r="S24" s="5">
        <f>IF(OR(A24="",I24="",J24=""),"",IFERROR(IF(AND(F24="Encaixe",VLOOKUP(I24,'Vagas abertas'!$A$6:$G$105,2,FALSE)=B24,VLOOKUP(I24,'Vagas abertas'!$A$6:$G$105,3,FALSE)&gt;=C24,VLOOKUP(I24,'Vagas abertas'!$A$6:$G$105,4,FALSE)&gt;=J24,VLOOKUP(I24,'Vagas abertas'!$A$6:$G$105,7,FALSE)="Aberta",OR(VLOOKUP(I24,'Vagas abertas'!$A$6:$G$105,6,FALSE)="Qualquer",VLOOKUP(I24,'Vagas abertas'!$A$6:$G$105,6,FALSE)=E24),OR(G24="Sem preferência",VLOOKUP(I24,'Vagas abertas'!$A$6:$G$105,5,FALSE)=G24),COUNTIF($I$6:$I$105,I24)=1),"Vaga compatível","Conferir vaga"),"Conferir ID"))</f>
        <v/>
      </c>
    </row>
    <row r="25">
      <c r="A25" s="14" t="n"/>
      <c r="B25" s="33" t="n"/>
      <c r="C25" s="16" t="n"/>
      <c r="D25" s="14" t="n"/>
      <c r="E25" s="14" t="n"/>
      <c r="F25" s="17" t="n"/>
      <c r="G25" s="17" t="n"/>
      <c r="H25" s="17" t="n"/>
      <c r="I25" s="17" t="n"/>
      <c r="J25" s="22">
        <f>IF(OR(A25="",E25=""),"",IFERROR(VLOOKUP(E25,'Parâmetros'!$D$4:$E$7,2,FALSE),""))</f>
        <v/>
      </c>
      <c r="K25" s="23">
        <f>IF(OR(A25="",B25="",C25="",H25&lt;&gt;"Aguardando"),"",COUNTIFS($B$6:$B$105,B25,$H$6:$H$105,"Aguardando",$C$6:$C$105,"&lt;"&amp;C25)+COUNTIFS($B$6:B25,B25,$H$6:H25,"Aguardando",$C$6:C25,C25))</f>
        <v/>
      </c>
      <c r="L25" s="36">
        <f>IF(OR(A25="",B25="",C25="",J25="",H25&lt;&gt;"Aguardando"),"",IFERROR((SUMIFS($J$6:$J$105,$B$6:$B$105,B25,$H$6:$H$105,"Aguardando",$C$6:$C$105,"&lt;"&amp;C25)+SUMIFS($J$6:J25,$B$6:B25,B25,$H$6:H25,"Aguardando",$C$6:C25,C25)-J25)/'Parâmetros'!$B$5,""))</f>
        <v/>
      </c>
      <c r="M25" s="37">
        <f>IF(OR(B25="",C25="",L25=""),"",B25+C25+L25/1440)</f>
        <v/>
      </c>
      <c r="N25" s="16" t="n"/>
      <c r="O25" s="16" t="n"/>
      <c r="P25" s="16" t="n"/>
      <c r="Q25" s="22">
        <f>IF(OR(A25="",C25="",N25=""),"",MAX(0,(N25-C25)*1440))</f>
        <v/>
      </c>
      <c r="R25" s="22">
        <f>IF(OR(A25="",O25="",P25=""),"",MAX(0,(P25-O25)*1440))</f>
        <v/>
      </c>
      <c r="S25" s="7">
        <f>IF(OR(A25="",I25="",J25=""),"",IFERROR(IF(AND(F25="Encaixe",VLOOKUP(I25,'Vagas abertas'!$A$6:$G$105,2,FALSE)=B25,VLOOKUP(I25,'Vagas abertas'!$A$6:$G$105,3,FALSE)&gt;=C25,VLOOKUP(I25,'Vagas abertas'!$A$6:$G$105,4,FALSE)&gt;=J25,VLOOKUP(I25,'Vagas abertas'!$A$6:$G$105,7,FALSE)="Aberta",OR(VLOOKUP(I25,'Vagas abertas'!$A$6:$G$105,6,FALSE)="Qualquer",VLOOKUP(I25,'Vagas abertas'!$A$6:$G$105,6,FALSE)=E25),OR(G25="Sem preferência",VLOOKUP(I25,'Vagas abertas'!$A$6:$G$105,5,FALSE)=G25),COUNTIF($I$6:$I$105,I25)=1),"Vaga compatível","Conferir vaga"),"Conferir ID"))</f>
        <v/>
      </c>
    </row>
    <row r="26">
      <c r="A26" s="14" t="n"/>
      <c r="B26" s="33" t="n"/>
      <c r="C26" s="16" t="n"/>
      <c r="D26" s="14" t="n"/>
      <c r="E26" s="14" t="n"/>
      <c r="F26" s="17" t="n"/>
      <c r="G26" s="17" t="n"/>
      <c r="H26" s="17" t="n"/>
      <c r="I26" s="17" t="n"/>
      <c r="J26" s="18">
        <f>IF(OR(A26="",E26=""),"",IFERROR(VLOOKUP(E26,'Parâmetros'!$D$4:$E$7,2,FALSE),""))</f>
        <v/>
      </c>
      <c r="K26" s="19">
        <f>IF(OR(A26="",B26="",C26="",H26&lt;&gt;"Aguardando"),"",COUNTIFS($B$6:$B$105,B26,$H$6:$H$105,"Aguardando",$C$6:$C$105,"&lt;"&amp;C26)+COUNTIFS($B$6:B26,B26,$H$6:H26,"Aguardando",$C$6:C26,C26))</f>
        <v/>
      </c>
      <c r="L26" s="34">
        <f>IF(OR(A26="",B26="",C26="",J26="",H26&lt;&gt;"Aguardando"),"",IFERROR((SUMIFS($J$6:$J$105,$B$6:$B$105,B26,$H$6:$H$105,"Aguardando",$C$6:$C$105,"&lt;"&amp;C26)+SUMIFS($J$6:J26,$B$6:B26,B26,$H$6:H26,"Aguardando",$C$6:C26,C26)-J26)/'Parâmetros'!$B$5,""))</f>
        <v/>
      </c>
      <c r="M26" s="35">
        <f>IF(OR(B26="",C26="",L26=""),"",B26+C26+L26/1440)</f>
        <v/>
      </c>
      <c r="N26" s="16" t="n"/>
      <c r="O26" s="16" t="n"/>
      <c r="P26" s="16" t="n"/>
      <c r="Q26" s="18">
        <f>IF(OR(A26="",C26="",N26=""),"",MAX(0,(N26-C26)*1440))</f>
        <v/>
      </c>
      <c r="R26" s="18">
        <f>IF(OR(A26="",O26="",P26=""),"",MAX(0,(P26-O26)*1440))</f>
        <v/>
      </c>
      <c r="S26" s="5">
        <f>IF(OR(A26="",I26="",J26=""),"",IFERROR(IF(AND(F26="Encaixe",VLOOKUP(I26,'Vagas abertas'!$A$6:$G$105,2,FALSE)=B26,VLOOKUP(I26,'Vagas abertas'!$A$6:$G$105,3,FALSE)&gt;=C26,VLOOKUP(I26,'Vagas abertas'!$A$6:$G$105,4,FALSE)&gt;=J26,VLOOKUP(I26,'Vagas abertas'!$A$6:$G$105,7,FALSE)="Aberta",OR(VLOOKUP(I26,'Vagas abertas'!$A$6:$G$105,6,FALSE)="Qualquer",VLOOKUP(I26,'Vagas abertas'!$A$6:$G$105,6,FALSE)=E26),OR(G26="Sem preferência",VLOOKUP(I26,'Vagas abertas'!$A$6:$G$105,5,FALSE)=G26),COUNTIF($I$6:$I$105,I26)=1),"Vaga compatível","Conferir vaga"),"Conferir ID"))</f>
        <v/>
      </c>
    </row>
    <row r="27">
      <c r="A27" s="14" t="n"/>
      <c r="B27" s="33" t="n"/>
      <c r="C27" s="16" t="n"/>
      <c r="D27" s="14" t="n"/>
      <c r="E27" s="14" t="n"/>
      <c r="F27" s="17" t="n"/>
      <c r="G27" s="17" t="n"/>
      <c r="H27" s="17" t="n"/>
      <c r="I27" s="17" t="n"/>
      <c r="J27" s="22">
        <f>IF(OR(A27="",E27=""),"",IFERROR(VLOOKUP(E27,'Parâmetros'!$D$4:$E$7,2,FALSE),""))</f>
        <v/>
      </c>
      <c r="K27" s="23">
        <f>IF(OR(A27="",B27="",C27="",H27&lt;&gt;"Aguardando"),"",COUNTIFS($B$6:$B$105,B27,$H$6:$H$105,"Aguardando",$C$6:$C$105,"&lt;"&amp;C27)+COUNTIFS($B$6:B27,B27,$H$6:H27,"Aguardando",$C$6:C27,C27))</f>
        <v/>
      </c>
      <c r="L27" s="36">
        <f>IF(OR(A27="",B27="",C27="",J27="",H27&lt;&gt;"Aguardando"),"",IFERROR((SUMIFS($J$6:$J$105,$B$6:$B$105,B27,$H$6:$H$105,"Aguardando",$C$6:$C$105,"&lt;"&amp;C27)+SUMIFS($J$6:J27,$B$6:B27,B27,$H$6:H27,"Aguardando",$C$6:C27,C27)-J27)/'Parâmetros'!$B$5,""))</f>
        <v/>
      </c>
      <c r="M27" s="37">
        <f>IF(OR(B27="",C27="",L27=""),"",B27+C27+L27/1440)</f>
        <v/>
      </c>
      <c r="N27" s="16" t="n"/>
      <c r="O27" s="16" t="n"/>
      <c r="P27" s="16" t="n"/>
      <c r="Q27" s="22">
        <f>IF(OR(A27="",C27="",N27=""),"",MAX(0,(N27-C27)*1440))</f>
        <v/>
      </c>
      <c r="R27" s="22">
        <f>IF(OR(A27="",O27="",P27=""),"",MAX(0,(P27-O27)*1440))</f>
        <v/>
      </c>
      <c r="S27" s="7">
        <f>IF(OR(A27="",I27="",J27=""),"",IFERROR(IF(AND(F27="Encaixe",VLOOKUP(I27,'Vagas abertas'!$A$6:$G$105,2,FALSE)=B27,VLOOKUP(I27,'Vagas abertas'!$A$6:$G$105,3,FALSE)&gt;=C27,VLOOKUP(I27,'Vagas abertas'!$A$6:$G$105,4,FALSE)&gt;=J27,VLOOKUP(I27,'Vagas abertas'!$A$6:$G$105,7,FALSE)="Aberta",OR(VLOOKUP(I27,'Vagas abertas'!$A$6:$G$105,6,FALSE)="Qualquer",VLOOKUP(I27,'Vagas abertas'!$A$6:$G$105,6,FALSE)=E27),OR(G27="Sem preferência",VLOOKUP(I27,'Vagas abertas'!$A$6:$G$105,5,FALSE)=G27),COUNTIF($I$6:$I$105,I27)=1),"Vaga compatível","Conferir vaga"),"Conferir ID"))</f>
        <v/>
      </c>
    </row>
    <row r="28">
      <c r="A28" s="14" t="n"/>
      <c r="B28" s="33" t="n"/>
      <c r="C28" s="16" t="n"/>
      <c r="D28" s="14" t="n"/>
      <c r="E28" s="14" t="n"/>
      <c r="F28" s="17" t="n"/>
      <c r="G28" s="17" t="n"/>
      <c r="H28" s="17" t="n"/>
      <c r="I28" s="17" t="n"/>
      <c r="J28" s="18">
        <f>IF(OR(A28="",E28=""),"",IFERROR(VLOOKUP(E28,'Parâmetros'!$D$4:$E$7,2,FALSE),""))</f>
        <v/>
      </c>
      <c r="K28" s="19">
        <f>IF(OR(A28="",B28="",C28="",H28&lt;&gt;"Aguardando"),"",COUNTIFS($B$6:$B$105,B28,$H$6:$H$105,"Aguardando",$C$6:$C$105,"&lt;"&amp;C28)+COUNTIFS($B$6:B28,B28,$H$6:H28,"Aguardando",$C$6:C28,C28))</f>
        <v/>
      </c>
      <c r="L28" s="34">
        <f>IF(OR(A28="",B28="",C28="",J28="",H28&lt;&gt;"Aguardando"),"",IFERROR((SUMIFS($J$6:$J$105,$B$6:$B$105,B28,$H$6:$H$105,"Aguardando",$C$6:$C$105,"&lt;"&amp;C28)+SUMIFS($J$6:J28,$B$6:B28,B28,$H$6:H28,"Aguardando",$C$6:C28,C28)-J28)/'Parâmetros'!$B$5,""))</f>
        <v/>
      </c>
      <c r="M28" s="35">
        <f>IF(OR(B28="",C28="",L28=""),"",B28+C28+L28/1440)</f>
        <v/>
      </c>
      <c r="N28" s="16" t="n"/>
      <c r="O28" s="16" t="n"/>
      <c r="P28" s="16" t="n"/>
      <c r="Q28" s="18">
        <f>IF(OR(A28="",C28="",N28=""),"",MAX(0,(N28-C28)*1440))</f>
        <v/>
      </c>
      <c r="R28" s="18">
        <f>IF(OR(A28="",O28="",P28=""),"",MAX(0,(P28-O28)*1440))</f>
        <v/>
      </c>
      <c r="S28" s="5">
        <f>IF(OR(A28="",I28="",J28=""),"",IFERROR(IF(AND(F28="Encaixe",VLOOKUP(I28,'Vagas abertas'!$A$6:$G$105,2,FALSE)=B28,VLOOKUP(I28,'Vagas abertas'!$A$6:$G$105,3,FALSE)&gt;=C28,VLOOKUP(I28,'Vagas abertas'!$A$6:$G$105,4,FALSE)&gt;=J28,VLOOKUP(I28,'Vagas abertas'!$A$6:$G$105,7,FALSE)="Aberta",OR(VLOOKUP(I28,'Vagas abertas'!$A$6:$G$105,6,FALSE)="Qualquer",VLOOKUP(I28,'Vagas abertas'!$A$6:$G$105,6,FALSE)=E28),OR(G28="Sem preferência",VLOOKUP(I28,'Vagas abertas'!$A$6:$G$105,5,FALSE)=G28),COUNTIF($I$6:$I$105,I28)=1),"Vaga compatível","Conferir vaga"),"Conferir ID"))</f>
        <v/>
      </c>
    </row>
    <row r="29">
      <c r="A29" s="14" t="n"/>
      <c r="B29" s="33" t="n"/>
      <c r="C29" s="16" t="n"/>
      <c r="D29" s="14" t="n"/>
      <c r="E29" s="14" t="n"/>
      <c r="F29" s="17" t="n"/>
      <c r="G29" s="17" t="n"/>
      <c r="H29" s="17" t="n"/>
      <c r="I29" s="17" t="n"/>
      <c r="J29" s="22">
        <f>IF(OR(A29="",E29=""),"",IFERROR(VLOOKUP(E29,'Parâmetros'!$D$4:$E$7,2,FALSE),""))</f>
        <v/>
      </c>
      <c r="K29" s="23">
        <f>IF(OR(A29="",B29="",C29="",H29&lt;&gt;"Aguardando"),"",COUNTIFS($B$6:$B$105,B29,$H$6:$H$105,"Aguardando",$C$6:$C$105,"&lt;"&amp;C29)+COUNTIFS($B$6:B29,B29,$H$6:H29,"Aguardando",$C$6:C29,C29))</f>
        <v/>
      </c>
      <c r="L29" s="36">
        <f>IF(OR(A29="",B29="",C29="",J29="",H29&lt;&gt;"Aguardando"),"",IFERROR((SUMIFS($J$6:$J$105,$B$6:$B$105,B29,$H$6:$H$105,"Aguardando",$C$6:$C$105,"&lt;"&amp;C29)+SUMIFS($J$6:J29,$B$6:B29,B29,$H$6:H29,"Aguardando",$C$6:C29,C29)-J29)/'Parâmetros'!$B$5,""))</f>
        <v/>
      </c>
      <c r="M29" s="37">
        <f>IF(OR(B29="",C29="",L29=""),"",B29+C29+L29/1440)</f>
        <v/>
      </c>
      <c r="N29" s="16" t="n"/>
      <c r="O29" s="16" t="n"/>
      <c r="P29" s="16" t="n"/>
      <c r="Q29" s="22">
        <f>IF(OR(A29="",C29="",N29=""),"",MAX(0,(N29-C29)*1440))</f>
        <v/>
      </c>
      <c r="R29" s="22">
        <f>IF(OR(A29="",O29="",P29=""),"",MAX(0,(P29-O29)*1440))</f>
        <v/>
      </c>
      <c r="S29" s="7">
        <f>IF(OR(A29="",I29="",J29=""),"",IFERROR(IF(AND(F29="Encaixe",VLOOKUP(I29,'Vagas abertas'!$A$6:$G$105,2,FALSE)=B29,VLOOKUP(I29,'Vagas abertas'!$A$6:$G$105,3,FALSE)&gt;=C29,VLOOKUP(I29,'Vagas abertas'!$A$6:$G$105,4,FALSE)&gt;=J29,VLOOKUP(I29,'Vagas abertas'!$A$6:$G$105,7,FALSE)="Aberta",OR(VLOOKUP(I29,'Vagas abertas'!$A$6:$G$105,6,FALSE)="Qualquer",VLOOKUP(I29,'Vagas abertas'!$A$6:$G$105,6,FALSE)=E29),OR(G29="Sem preferência",VLOOKUP(I29,'Vagas abertas'!$A$6:$G$105,5,FALSE)=G29),COUNTIF($I$6:$I$105,I29)=1),"Vaga compatível","Conferir vaga"),"Conferir ID"))</f>
        <v/>
      </c>
    </row>
    <row r="30">
      <c r="A30" s="14" t="n"/>
      <c r="B30" s="33" t="n"/>
      <c r="C30" s="16" t="n"/>
      <c r="D30" s="14" t="n"/>
      <c r="E30" s="14" t="n"/>
      <c r="F30" s="17" t="n"/>
      <c r="G30" s="17" t="n"/>
      <c r="H30" s="17" t="n"/>
      <c r="I30" s="17" t="n"/>
      <c r="J30" s="18">
        <f>IF(OR(A30="",E30=""),"",IFERROR(VLOOKUP(E30,'Parâmetros'!$D$4:$E$7,2,FALSE),""))</f>
        <v/>
      </c>
      <c r="K30" s="19">
        <f>IF(OR(A30="",B30="",C30="",H30&lt;&gt;"Aguardando"),"",COUNTIFS($B$6:$B$105,B30,$H$6:$H$105,"Aguardando",$C$6:$C$105,"&lt;"&amp;C30)+COUNTIFS($B$6:B30,B30,$H$6:H30,"Aguardando",$C$6:C30,C30))</f>
        <v/>
      </c>
      <c r="L30" s="34">
        <f>IF(OR(A30="",B30="",C30="",J30="",H30&lt;&gt;"Aguardando"),"",IFERROR((SUMIFS($J$6:$J$105,$B$6:$B$105,B30,$H$6:$H$105,"Aguardando",$C$6:$C$105,"&lt;"&amp;C30)+SUMIFS($J$6:J30,$B$6:B30,B30,$H$6:H30,"Aguardando",$C$6:C30,C30)-J30)/'Parâmetros'!$B$5,""))</f>
        <v/>
      </c>
      <c r="M30" s="35">
        <f>IF(OR(B30="",C30="",L30=""),"",B30+C30+L30/1440)</f>
        <v/>
      </c>
      <c r="N30" s="16" t="n"/>
      <c r="O30" s="16" t="n"/>
      <c r="P30" s="16" t="n"/>
      <c r="Q30" s="18">
        <f>IF(OR(A30="",C30="",N30=""),"",MAX(0,(N30-C30)*1440))</f>
        <v/>
      </c>
      <c r="R30" s="18">
        <f>IF(OR(A30="",O30="",P30=""),"",MAX(0,(P30-O30)*1440))</f>
        <v/>
      </c>
      <c r="S30" s="5">
        <f>IF(OR(A30="",I30="",J30=""),"",IFERROR(IF(AND(F30="Encaixe",VLOOKUP(I30,'Vagas abertas'!$A$6:$G$105,2,FALSE)=B30,VLOOKUP(I30,'Vagas abertas'!$A$6:$G$105,3,FALSE)&gt;=C30,VLOOKUP(I30,'Vagas abertas'!$A$6:$G$105,4,FALSE)&gt;=J30,VLOOKUP(I30,'Vagas abertas'!$A$6:$G$105,7,FALSE)="Aberta",OR(VLOOKUP(I30,'Vagas abertas'!$A$6:$G$105,6,FALSE)="Qualquer",VLOOKUP(I30,'Vagas abertas'!$A$6:$G$105,6,FALSE)=E30),OR(G30="Sem preferência",VLOOKUP(I30,'Vagas abertas'!$A$6:$G$105,5,FALSE)=G30),COUNTIF($I$6:$I$105,I30)=1),"Vaga compatível","Conferir vaga"),"Conferir ID"))</f>
        <v/>
      </c>
    </row>
    <row r="31">
      <c r="A31" s="14" t="n"/>
      <c r="B31" s="33" t="n"/>
      <c r="C31" s="16" t="n"/>
      <c r="D31" s="14" t="n"/>
      <c r="E31" s="14" t="n"/>
      <c r="F31" s="17" t="n"/>
      <c r="G31" s="17" t="n"/>
      <c r="H31" s="17" t="n"/>
      <c r="I31" s="17" t="n"/>
      <c r="J31" s="22">
        <f>IF(OR(A31="",E31=""),"",IFERROR(VLOOKUP(E31,'Parâmetros'!$D$4:$E$7,2,FALSE),""))</f>
        <v/>
      </c>
      <c r="K31" s="23">
        <f>IF(OR(A31="",B31="",C31="",H31&lt;&gt;"Aguardando"),"",COUNTIFS($B$6:$B$105,B31,$H$6:$H$105,"Aguardando",$C$6:$C$105,"&lt;"&amp;C31)+COUNTIFS($B$6:B31,B31,$H$6:H31,"Aguardando",$C$6:C31,C31))</f>
        <v/>
      </c>
      <c r="L31" s="36">
        <f>IF(OR(A31="",B31="",C31="",J31="",H31&lt;&gt;"Aguardando"),"",IFERROR((SUMIFS($J$6:$J$105,$B$6:$B$105,B31,$H$6:$H$105,"Aguardando",$C$6:$C$105,"&lt;"&amp;C31)+SUMIFS($J$6:J31,$B$6:B31,B31,$H$6:H31,"Aguardando",$C$6:C31,C31)-J31)/'Parâmetros'!$B$5,""))</f>
        <v/>
      </c>
      <c r="M31" s="37">
        <f>IF(OR(B31="",C31="",L31=""),"",B31+C31+L31/1440)</f>
        <v/>
      </c>
      <c r="N31" s="16" t="n"/>
      <c r="O31" s="16" t="n"/>
      <c r="P31" s="16" t="n"/>
      <c r="Q31" s="22">
        <f>IF(OR(A31="",C31="",N31=""),"",MAX(0,(N31-C31)*1440))</f>
        <v/>
      </c>
      <c r="R31" s="22">
        <f>IF(OR(A31="",O31="",P31=""),"",MAX(0,(P31-O31)*1440))</f>
        <v/>
      </c>
      <c r="S31" s="7">
        <f>IF(OR(A31="",I31="",J31=""),"",IFERROR(IF(AND(F31="Encaixe",VLOOKUP(I31,'Vagas abertas'!$A$6:$G$105,2,FALSE)=B31,VLOOKUP(I31,'Vagas abertas'!$A$6:$G$105,3,FALSE)&gt;=C31,VLOOKUP(I31,'Vagas abertas'!$A$6:$G$105,4,FALSE)&gt;=J31,VLOOKUP(I31,'Vagas abertas'!$A$6:$G$105,7,FALSE)="Aberta",OR(VLOOKUP(I31,'Vagas abertas'!$A$6:$G$105,6,FALSE)="Qualquer",VLOOKUP(I31,'Vagas abertas'!$A$6:$G$105,6,FALSE)=E31),OR(G31="Sem preferência",VLOOKUP(I31,'Vagas abertas'!$A$6:$G$105,5,FALSE)=G31),COUNTIF($I$6:$I$105,I31)=1),"Vaga compatível","Conferir vaga"),"Conferir ID"))</f>
        <v/>
      </c>
    </row>
    <row r="32">
      <c r="A32" s="14" t="n"/>
      <c r="B32" s="33" t="n"/>
      <c r="C32" s="16" t="n"/>
      <c r="D32" s="14" t="n"/>
      <c r="E32" s="14" t="n"/>
      <c r="F32" s="17" t="n"/>
      <c r="G32" s="17" t="n"/>
      <c r="H32" s="17" t="n"/>
      <c r="I32" s="17" t="n"/>
      <c r="J32" s="18">
        <f>IF(OR(A32="",E32=""),"",IFERROR(VLOOKUP(E32,'Parâmetros'!$D$4:$E$7,2,FALSE),""))</f>
        <v/>
      </c>
      <c r="K32" s="19">
        <f>IF(OR(A32="",B32="",C32="",H32&lt;&gt;"Aguardando"),"",COUNTIFS($B$6:$B$105,B32,$H$6:$H$105,"Aguardando",$C$6:$C$105,"&lt;"&amp;C32)+COUNTIFS($B$6:B32,B32,$H$6:H32,"Aguardando",$C$6:C32,C32))</f>
        <v/>
      </c>
      <c r="L32" s="34">
        <f>IF(OR(A32="",B32="",C32="",J32="",H32&lt;&gt;"Aguardando"),"",IFERROR((SUMIFS($J$6:$J$105,$B$6:$B$105,B32,$H$6:$H$105,"Aguardando",$C$6:$C$105,"&lt;"&amp;C32)+SUMIFS($J$6:J32,$B$6:B32,B32,$H$6:H32,"Aguardando",$C$6:C32,C32)-J32)/'Parâmetros'!$B$5,""))</f>
        <v/>
      </c>
      <c r="M32" s="35">
        <f>IF(OR(B32="",C32="",L32=""),"",B32+C32+L32/1440)</f>
        <v/>
      </c>
      <c r="N32" s="16" t="n"/>
      <c r="O32" s="16" t="n"/>
      <c r="P32" s="16" t="n"/>
      <c r="Q32" s="18">
        <f>IF(OR(A32="",C32="",N32=""),"",MAX(0,(N32-C32)*1440))</f>
        <v/>
      </c>
      <c r="R32" s="18">
        <f>IF(OR(A32="",O32="",P32=""),"",MAX(0,(P32-O32)*1440))</f>
        <v/>
      </c>
      <c r="S32" s="5">
        <f>IF(OR(A32="",I32="",J32=""),"",IFERROR(IF(AND(F32="Encaixe",VLOOKUP(I32,'Vagas abertas'!$A$6:$G$105,2,FALSE)=B32,VLOOKUP(I32,'Vagas abertas'!$A$6:$G$105,3,FALSE)&gt;=C32,VLOOKUP(I32,'Vagas abertas'!$A$6:$G$105,4,FALSE)&gt;=J32,VLOOKUP(I32,'Vagas abertas'!$A$6:$G$105,7,FALSE)="Aberta",OR(VLOOKUP(I32,'Vagas abertas'!$A$6:$G$105,6,FALSE)="Qualquer",VLOOKUP(I32,'Vagas abertas'!$A$6:$G$105,6,FALSE)=E32),OR(G32="Sem preferência",VLOOKUP(I32,'Vagas abertas'!$A$6:$G$105,5,FALSE)=G32),COUNTIF($I$6:$I$105,I32)=1),"Vaga compatível","Conferir vaga"),"Conferir ID"))</f>
        <v/>
      </c>
    </row>
    <row r="33">
      <c r="A33" s="14" t="n"/>
      <c r="B33" s="33" t="n"/>
      <c r="C33" s="16" t="n"/>
      <c r="D33" s="14" t="n"/>
      <c r="E33" s="14" t="n"/>
      <c r="F33" s="17" t="n"/>
      <c r="G33" s="17" t="n"/>
      <c r="H33" s="17" t="n"/>
      <c r="I33" s="17" t="n"/>
      <c r="J33" s="22">
        <f>IF(OR(A33="",E33=""),"",IFERROR(VLOOKUP(E33,'Parâmetros'!$D$4:$E$7,2,FALSE),""))</f>
        <v/>
      </c>
      <c r="K33" s="23">
        <f>IF(OR(A33="",B33="",C33="",H33&lt;&gt;"Aguardando"),"",COUNTIFS($B$6:$B$105,B33,$H$6:$H$105,"Aguardando",$C$6:$C$105,"&lt;"&amp;C33)+COUNTIFS($B$6:B33,B33,$H$6:H33,"Aguardando",$C$6:C33,C33))</f>
        <v/>
      </c>
      <c r="L33" s="36">
        <f>IF(OR(A33="",B33="",C33="",J33="",H33&lt;&gt;"Aguardando"),"",IFERROR((SUMIFS($J$6:$J$105,$B$6:$B$105,B33,$H$6:$H$105,"Aguardando",$C$6:$C$105,"&lt;"&amp;C33)+SUMIFS($J$6:J33,$B$6:B33,B33,$H$6:H33,"Aguardando",$C$6:C33,C33)-J33)/'Parâmetros'!$B$5,""))</f>
        <v/>
      </c>
      <c r="M33" s="37">
        <f>IF(OR(B33="",C33="",L33=""),"",B33+C33+L33/1440)</f>
        <v/>
      </c>
      <c r="N33" s="16" t="n"/>
      <c r="O33" s="16" t="n"/>
      <c r="P33" s="16" t="n"/>
      <c r="Q33" s="22">
        <f>IF(OR(A33="",C33="",N33=""),"",MAX(0,(N33-C33)*1440))</f>
        <v/>
      </c>
      <c r="R33" s="22">
        <f>IF(OR(A33="",O33="",P33=""),"",MAX(0,(P33-O33)*1440))</f>
        <v/>
      </c>
      <c r="S33" s="7">
        <f>IF(OR(A33="",I33="",J33=""),"",IFERROR(IF(AND(F33="Encaixe",VLOOKUP(I33,'Vagas abertas'!$A$6:$G$105,2,FALSE)=B33,VLOOKUP(I33,'Vagas abertas'!$A$6:$G$105,3,FALSE)&gt;=C33,VLOOKUP(I33,'Vagas abertas'!$A$6:$G$105,4,FALSE)&gt;=J33,VLOOKUP(I33,'Vagas abertas'!$A$6:$G$105,7,FALSE)="Aberta",OR(VLOOKUP(I33,'Vagas abertas'!$A$6:$G$105,6,FALSE)="Qualquer",VLOOKUP(I33,'Vagas abertas'!$A$6:$G$105,6,FALSE)=E33),OR(G33="Sem preferência",VLOOKUP(I33,'Vagas abertas'!$A$6:$G$105,5,FALSE)=G33),COUNTIF($I$6:$I$105,I33)=1),"Vaga compatível","Conferir vaga"),"Conferir ID"))</f>
        <v/>
      </c>
    </row>
    <row r="34">
      <c r="A34" s="14" t="n"/>
      <c r="B34" s="33" t="n"/>
      <c r="C34" s="16" t="n"/>
      <c r="D34" s="14" t="n"/>
      <c r="E34" s="14" t="n"/>
      <c r="F34" s="17" t="n"/>
      <c r="G34" s="17" t="n"/>
      <c r="H34" s="17" t="n"/>
      <c r="I34" s="17" t="n"/>
      <c r="J34" s="18">
        <f>IF(OR(A34="",E34=""),"",IFERROR(VLOOKUP(E34,'Parâmetros'!$D$4:$E$7,2,FALSE),""))</f>
        <v/>
      </c>
      <c r="K34" s="19">
        <f>IF(OR(A34="",B34="",C34="",H34&lt;&gt;"Aguardando"),"",COUNTIFS($B$6:$B$105,B34,$H$6:$H$105,"Aguardando",$C$6:$C$105,"&lt;"&amp;C34)+COUNTIFS($B$6:B34,B34,$H$6:H34,"Aguardando",$C$6:C34,C34))</f>
        <v/>
      </c>
      <c r="L34" s="34">
        <f>IF(OR(A34="",B34="",C34="",J34="",H34&lt;&gt;"Aguardando"),"",IFERROR((SUMIFS($J$6:$J$105,$B$6:$B$105,B34,$H$6:$H$105,"Aguardando",$C$6:$C$105,"&lt;"&amp;C34)+SUMIFS($J$6:J34,$B$6:B34,B34,$H$6:H34,"Aguardando",$C$6:C34,C34)-J34)/'Parâmetros'!$B$5,""))</f>
        <v/>
      </c>
      <c r="M34" s="35">
        <f>IF(OR(B34="",C34="",L34=""),"",B34+C34+L34/1440)</f>
        <v/>
      </c>
      <c r="N34" s="16" t="n"/>
      <c r="O34" s="16" t="n"/>
      <c r="P34" s="16" t="n"/>
      <c r="Q34" s="18">
        <f>IF(OR(A34="",C34="",N34=""),"",MAX(0,(N34-C34)*1440))</f>
        <v/>
      </c>
      <c r="R34" s="18">
        <f>IF(OR(A34="",O34="",P34=""),"",MAX(0,(P34-O34)*1440))</f>
        <v/>
      </c>
      <c r="S34" s="5">
        <f>IF(OR(A34="",I34="",J34=""),"",IFERROR(IF(AND(F34="Encaixe",VLOOKUP(I34,'Vagas abertas'!$A$6:$G$105,2,FALSE)=B34,VLOOKUP(I34,'Vagas abertas'!$A$6:$G$105,3,FALSE)&gt;=C34,VLOOKUP(I34,'Vagas abertas'!$A$6:$G$105,4,FALSE)&gt;=J34,VLOOKUP(I34,'Vagas abertas'!$A$6:$G$105,7,FALSE)="Aberta",OR(VLOOKUP(I34,'Vagas abertas'!$A$6:$G$105,6,FALSE)="Qualquer",VLOOKUP(I34,'Vagas abertas'!$A$6:$G$105,6,FALSE)=E34),OR(G34="Sem preferência",VLOOKUP(I34,'Vagas abertas'!$A$6:$G$105,5,FALSE)=G34),COUNTIF($I$6:$I$105,I34)=1),"Vaga compatível","Conferir vaga"),"Conferir ID"))</f>
        <v/>
      </c>
    </row>
    <row r="35">
      <c r="A35" s="14" t="n"/>
      <c r="B35" s="33" t="n"/>
      <c r="C35" s="16" t="n"/>
      <c r="D35" s="14" t="n"/>
      <c r="E35" s="14" t="n"/>
      <c r="F35" s="17" t="n"/>
      <c r="G35" s="17" t="n"/>
      <c r="H35" s="17" t="n"/>
      <c r="I35" s="17" t="n"/>
      <c r="J35" s="22">
        <f>IF(OR(A35="",E35=""),"",IFERROR(VLOOKUP(E35,'Parâmetros'!$D$4:$E$7,2,FALSE),""))</f>
        <v/>
      </c>
      <c r="K35" s="23">
        <f>IF(OR(A35="",B35="",C35="",H35&lt;&gt;"Aguardando"),"",COUNTIFS($B$6:$B$105,B35,$H$6:$H$105,"Aguardando",$C$6:$C$105,"&lt;"&amp;C35)+COUNTIFS($B$6:B35,B35,$H$6:H35,"Aguardando",$C$6:C35,C35))</f>
        <v/>
      </c>
      <c r="L35" s="36">
        <f>IF(OR(A35="",B35="",C35="",J35="",H35&lt;&gt;"Aguardando"),"",IFERROR((SUMIFS($J$6:$J$105,$B$6:$B$105,B35,$H$6:$H$105,"Aguardando",$C$6:$C$105,"&lt;"&amp;C35)+SUMIFS($J$6:J35,$B$6:B35,B35,$H$6:H35,"Aguardando",$C$6:C35,C35)-J35)/'Parâmetros'!$B$5,""))</f>
        <v/>
      </c>
      <c r="M35" s="37">
        <f>IF(OR(B35="",C35="",L35=""),"",B35+C35+L35/1440)</f>
        <v/>
      </c>
      <c r="N35" s="16" t="n"/>
      <c r="O35" s="16" t="n"/>
      <c r="P35" s="16" t="n"/>
      <c r="Q35" s="22">
        <f>IF(OR(A35="",C35="",N35=""),"",MAX(0,(N35-C35)*1440))</f>
        <v/>
      </c>
      <c r="R35" s="22">
        <f>IF(OR(A35="",O35="",P35=""),"",MAX(0,(P35-O35)*1440))</f>
        <v/>
      </c>
      <c r="S35" s="7">
        <f>IF(OR(A35="",I35="",J35=""),"",IFERROR(IF(AND(F35="Encaixe",VLOOKUP(I35,'Vagas abertas'!$A$6:$G$105,2,FALSE)=B35,VLOOKUP(I35,'Vagas abertas'!$A$6:$G$105,3,FALSE)&gt;=C35,VLOOKUP(I35,'Vagas abertas'!$A$6:$G$105,4,FALSE)&gt;=J35,VLOOKUP(I35,'Vagas abertas'!$A$6:$G$105,7,FALSE)="Aberta",OR(VLOOKUP(I35,'Vagas abertas'!$A$6:$G$105,6,FALSE)="Qualquer",VLOOKUP(I35,'Vagas abertas'!$A$6:$G$105,6,FALSE)=E35),OR(G35="Sem preferência",VLOOKUP(I35,'Vagas abertas'!$A$6:$G$105,5,FALSE)=G35),COUNTIF($I$6:$I$105,I35)=1),"Vaga compatível","Conferir vaga"),"Conferir ID"))</f>
        <v/>
      </c>
    </row>
    <row r="36">
      <c r="A36" s="14" t="n"/>
      <c r="B36" s="33" t="n"/>
      <c r="C36" s="16" t="n"/>
      <c r="D36" s="14" t="n"/>
      <c r="E36" s="14" t="n"/>
      <c r="F36" s="17" t="n"/>
      <c r="G36" s="17" t="n"/>
      <c r="H36" s="17" t="n"/>
      <c r="I36" s="17" t="n"/>
      <c r="J36" s="18">
        <f>IF(OR(A36="",E36=""),"",IFERROR(VLOOKUP(E36,'Parâmetros'!$D$4:$E$7,2,FALSE),""))</f>
        <v/>
      </c>
      <c r="K36" s="19">
        <f>IF(OR(A36="",B36="",C36="",H36&lt;&gt;"Aguardando"),"",COUNTIFS($B$6:$B$105,B36,$H$6:$H$105,"Aguardando",$C$6:$C$105,"&lt;"&amp;C36)+COUNTIFS($B$6:B36,B36,$H$6:H36,"Aguardando",$C$6:C36,C36))</f>
        <v/>
      </c>
      <c r="L36" s="34">
        <f>IF(OR(A36="",B36="",C36="",J36="",H36&lt;&gt;"Aguardando"),"",IFERROR((SUMIFS($J$6:$J$105,$B$6:$B$105,B36,$H$6:$H$105,"Aguardando",$C$6:$C$105,"&lt;"&amp;C36)+SUMIFS($J$6:J36,$B$6:B36,B36,$H$6:H36,"Aguardando",$C$6:C36,C36)-J36)/'Parâmetros'!$B$5,""))</f>
        <v/>
      </c>
      <c r="M36" s="35">
        <f>IF(OR(B36="",C36="",L36=""),"",B36+C36+L36/1440)</f>
        <v/>
      </c>
      <c r="N36" s="16" t="n"/>
      <c r="O36" s="16" t="n"/>
      <c r="P36" s="16" t="n"/>
      <c r="Q36" s="18">
        <f>IF(OR(A36="",C36="",N36=""),"",MAX(0,(N36-C36)*1440))</f>
        <v/>
      </c>
      <c r="R36" s="18">
        <f>IF(OR(A36="",O36="",P36=""),"",MAX(0,(P36-O36)*1440))</f>
        <v/>
      </c>
      <c r="S36" s="5">
        <f>IF(OR(A36="",I36="",J36=""),"",IFERROR(IF(AND(F36="Encaixe",VLOOKUP(I36,'Vagas abertas'!$A$6:$G$105,2,FALSE)=B36,VLOOKUP(I36,'Vagas abertas'!$A$6:$G$105,3,FALSE)&gt;=C36,VLOOKUP(I36,'Vagas abertas'!$A$6:$G$105,4,FALSE)&gt;=J36,VLOOKUP(I36,'Vagas abertas'!$A$6:$G$105,7,FALSE)="Aberta",OR(VLOOKUP(I36,'Vagas abertas'!$A$6:$G$105,6,FALSE)="Qualquer",VLOOKUP(I36,'Vagas abertas'!$A$6:$G$105,6,FALSE)=E36),OR(G36="Sem preferência",VLOOKUP(I36,'Vagas abertas'!$A$6:$G$105,5,FALSE)=G36),COUNTIF($I$6:$I$105,I36)=1),"Vaga compatível","Conferir vaga"),"Conferir ID"))</f>
        <v/>
      </c>
    </row>
    <row r="37">
      <c r="A37" s="14" t="n"/>
      <c r="B37" s="33" t="n"/>
      <c r="C37" s="16" t="n"/>
      <c r="D37" s="14" t="n"/>
      <c r="E37" s="14" t="n"/>
      <c r="F37" s="17" t="n"/>
      <c r="G37" s="17" t="n"/>
      <c r="H37" s="17" t="n"/>
      <c r="I37" s="17" t="n"/>
      <c r="J37" s="22">
        <f>IF(OR(A37="",E37=""),"",IFERROR(VLOOKUP(E37,'Parâmetros'!$D$4:$E$7,2,FALSE),""))</f>
        <v/>
      </c>
      <c r="K37" s="23">
        <f>IF(OR(A37="",B37="",C37="",H37&lt;&gt;"Aguardando"),"",COUNTIFS($B$6:$B$105,B37,$H$6:$H$105,"Aguardando",$C$6:$C$105,"&lt;"&amp;C37)+COUNTIFS($B$6:B37,B37,$H$6:H37,"Aguardando",$C$6:C37,C37))</f>
        <v/>
      </c>
      <c r="L37" s="36">
        <f>IF(OR(A37="",B37="",C37="",J37="",H37&lt;&gt;"Aguardando"),"",IFERROR((SUMIFS($J$6:$J$105,$B$6:$B$105,B37,$H$6:$H$105,"Aguardando",$C$6:$C$105,"&lt;"&amp;C37)+SUMIFS($J$6:J37,$B$6:B37,B37,$H$6:H37,"Aguardando",$C$6:C37,C37)-J37)/'Parâmetros'!$B$5,""))</f>
        <v/>
      </c>
      <c r="M37" s="37">
        <f>IF(OR(B37="",C37="",L37=""),"",B37+C37+L37/1440)</f>
        <v/>
      </c>
      <c r="N37" s="16" t="n"/>
      <c r="O37" s="16" t="n"/>
      <c r="P37" s="16" t="n"/>
      <c r="Q37" s="22">
        <f>IF(OR(A37="",C37="",N37=""),"",MAX(0,(N37-C37)*1440))</f>
        <v/>
      </c>
      <c r="R37" s="22">
        <f>IF(OR(A37="",O37="",P37=""),"",MAX(0,(P37-O37)*1440))</f>
        <v/>
      </c>
      <c r="S37" s="7">
        <f>IF(OR(A37="",I37="",J37=""),"",IFERROR(IF(AND(F37="Encaixe",VLOOKUP(I37,'Vagas abertas'!$A$6:$G$105,2,FALSE)=B37,VLOOKUP(I37,'Vagas abertas'!$A$6:$G$105,3,FALSE)&gt;=C37,VLOOKUP(I37,'Vagas abertas'!$A$6:$G$105,4,FALSE)&gt;=J37,VLOOKUP(I37,'Vagas abertas'!$A$6:$G$105,7,FALSE)="Aberta",OR(VLOOKUP(I37,'Vagas abertas'!$A$6:$G$105,6,FALSE)="Qualquer",VLOOKUP(I37,'Vagas abertas'!$A$6:$G$105,6,FALSE)=E37),OR(G37="Sem preferência",VLOOKUP(I37,'Vagas abertas'!$A$6:$G$105,5,FALSE)=G37),COUNTIF($I$6:$I$105,I37)=1),"Vaga compatível","Conferir vaga"),"Conferir ID"))</f>
        <v/>
      </c>
    </row>
    <row r="38">
      <c r="A38" s="14" t="n"/>
      <c r="B38" s="33" t="n"/>
      <c r="C38" s="16" t="n"/>
      <c r="D38" s="14" t="n"/>
      <c r="E38" s="14" t="n"/>
      <c r="F38" s="17" t="n"/>
      <c r="G38" s="17" t="n"/>
      <c r="H38" s="17" t="n"/>
      <c r="I38" s="17" t="n"/>
      <c r="J38" s="18">
        <f>IF(OR(A38="",E38=""),"",IFERROR(VLOOKUP(E38,'Parâmetros'!$D$4:$E$7,2,FALSE),""))</f>
        <v/>
      </c>
      <c r="K38" s="19">
        <f>IF(OR(A38="",B38="",C38="",H38&lt;&gt;"Aguardando"),"",COUNTIFS($B$6:$B$105,B38,$H$6:$H$105,"Aguardando",$C$6:$C$105,"&lt;"&amp;C38)+COUNTIFS($B$6:B38,B38,$H$6:H38,"Aguardando",$C$6:C38,C38))</f>
        <v/>
      </c>
      <c r="L38" s="34">
        <f>IF(OR(A38="",B38="",C38="",J38="",H38&lt;&gt;"Aguardando"),"",IFERROR((SUMIFS($J$6:$J$105,$B$6:$B$105,B38,$H$6:$H$105,"Aguardando",$C$6:$C$105,"&lt;"&amp;C38)+SUMIFS($J$6:J38,$B$6:B38,B38,$H$6:H38,"Aguardando",$C$6:C38,C38)-J38)/'Parâmetros'!$B$5,""))</f>
        <v/>
      </c>
      <c r="M38" s="35">
        <f>IF(OR(B38="",C38="",L38=""),"",B38+C38+L38/1440)</f>
        <v/>
      </c>
      <c r="N38" s="16" t="n"/>
      <c r="O38" s="16" t="n"/>
      <c r="P38" s="16" t="n"/>
      <c r="Q38" s="18">
        <f>IF(OR(A38="",C38="",N38=""),"",MAX(0,(N38-C38)*1440))</f>
        <v/>
      </c>
      <c r="R38" s="18">
        <f>IF(OR(A38="",O38="",P38=""),"",MAX(0,(P38-O38)*1440))</f>
        <v/>
      </c>
      <c r="S38" s="5">
        <f>IF(OR(A38="",I38="",J38=""),"",IFERROR(IF(AND(F38="Encaixe",VLOOKUP(I38,'Vagas abertas'!$A$6:$G$105,2,FALSE)=B38,VLOOKUP(I38,'Vagas abertas'!$A$6:$G$105,3,FALSE)&gt;=C38,VLOOKUP(I38,'Vagas abertas'!$A$6:$G$105,4,FALSE)&gt;=J38,VLOOKUP(I38,'Vagas abertas'!$A$6:$G$105,7,FALSE)="Aberta",OR(VLOOKUP(I38,'Vagas abertas'!$A$6:$G$105,6,FALSE)="Qualquer",VLOOKUP(I38,'Vagas abertas'!$A$6:$G$105,6,FALSE)=E38),OR(G38="Sem preferência",VLOOKUP(I38,'Vagas abertas'!$A$6:$G$105,5,FALSE)=G38),COUNTIF($I$6:$I$105,I38)=1),"Vaga compatível","Conferir vaga"),"Conferir ID"))</f>
        <v/>
      </c>
    </row>
    <row r="39">
      <c r="A39" s="14" t="n"/>
      <c r="B39" s="33" t="n"/>
      <c r="C39" s="16" t="n"/>
      <c r="D39" s="14" t="n"/>
      <c r="E39" s="14" t="n"/>
      <c r="F39" s="17" t="n"/>
      <c r="G39" s="17" t="n"/>
      <c r="H39" s="17" t="n"/>
      <c r="I39" s="17" t="n"/>
      <c r="J39" s="22">
        <f>IF(OR(A39="",E39=""),"",IFERROR(VLOOKUP(E39,'Parâmetros'!$D$4:$E$7,2,FALSE),""))</f>
        <v/>
      </c>
      <c r="K39" s="23">
        <f>IF(OR(A39="",B39="",C39="",H39&lt;&gt;"Aguardando"),"",COUNTIFS($B$6:$B$105,B39,$H$6:$H$105,"Aguardando",$C$6:$C$105,"&lt;"&amp;C39)+COUNTIFS($B$6:B39,B39,$H$6:H39,"Aguardando",$C$6:C39,C39))</f>
        <v/>
      </c>
      <c r="L39" s="36">
        <f>IF(OR(A39="",B39="",C39="",J39="",H39&lt;&gt;"Aguardando"),"",IFERROR((SUMIFS($J$6:$J$105,$B$6:$B$105,B39,$H$6:$H$105,"Aguardando",$C$6:$C$105,"&lt;"&amp;C39)+SUMIFS($J$6:J39,$B$6:B39,B39,$H$6:H39,"Aguardando",$C$6:C39,C39)-J39)/'Parâmetros'!$B$5,""))</f>
        <v/>
      </c>
      <c r="M39" s="37">
        <f>IF(OR(B39="",C39="",L39=""),"",B39+C39+L39/1440)</f>
        <v/>
      </c>
      <c r="N39" s="16" t="n"/>
      <c r="O39" s="16" t="n"/>
      <c r="P39" s="16" t="n"/>
      <c r="Q39" s="22">
        <f>IF(OR(A39="",C39="",N39=""),"",MAX(0,(N39-C39)*1440))</f>
        <v/>
      </c>
      <c r="R39" s="22">
        <f>IF(OR(A39="",O39="",P39=""),"",MAX(0,(P39-O39)*1440))</f>
        <v/>
      </c>
      <c r="S39" s="7">
        <f>IF(OR(A39="",I39="",J39=""),"",IFERROR(IF(AND(F39="Encaixe",VLOOKUP(I39,'Vagas abertas'!$A$6:$G$105,2,FALSE)=B39,VLOOKUP(I39,'Vagas abertas'!$A$6:$G$105,3,FALSE)&gt;=C39,VLOOKUP(I39,'Vagas abertas'!$A$6:$G$105,4,FALSE)&gt;=J39,VLOOKUP(I39,'Vagas abertas'!$A$6:$G$105,7,FALSE)="Aberta",OR(VLOOKUP(I39,'Vagas abertas'!$A$6:$G$105,6,FALSE)="Qualquer",VLOOKUP(I39,'Vagas abertas'!$A$6:$G$105,6,FALSE)=E39),OR(G39="Sem preferência",VLOOKUP(I39,'Vagas abertas'!$A$6:$G$105,5,FALSE)=G39),COUNTIF($I$6:$I$105,I39)=1),"Vaga compatível","Conferir vaga"),"Conferir ID"))</f>
        <v/>
      </c>
    </row>
    <row r="40">
      <c r="A40" s="14" t="n"/>
      <c r="B40" s="33" t="n"/>
      <c r="C40" s="16" t="n"/>
      <c r="D40" s="14" t="n"/>
      <c r="E40" s="14" t="n"/>
      <c r="F40" s="17" t="n"/>
      <c r="G40" s="17" t="n"/>
      <c r="H40" s="17" t="n"/>
      <c r="I40" s="17" t="n"/>
      <c r="J40" s="18">
        <f>IF(OR(A40="",E40=""),"",IFERROR(VLOOKUP(E40,'Parâmetros'!$D$4:$E$7,2,FALSE),""))</f>
        <v/>
      </c>
      <c r="K40" s="19">
        <f>IF(OR(A40="",B40="",C40="",H40&lt;&gt;"Aguardando"),"",COUNTIFS($B$6:$B$105,B40,$H$6:$H$105,"Aguardando",$C$6:$C$105,"&lt;"&amp;C40)+COUNTIFS($B$6:B40,B40,$H$6:H40,"Aguardando",$C$6:C40,C40))</f>
        <v/>
      </c>
      <c r="L40" s="34">
        <f>IF(OR(A40="",B40="",C40="",J40="",H40&lt;&gt;"Aguardando"),"",IFERROR((SUMIFS($J$6:$J$105,$B$6:$B$105,B40,$H$6:$H$105,"Aguardando",$C$6:$C$105,"&lt;"&amp;C40)+SUMIFS($J$6:J40,$B$6:B40,B40,$H$6:H40,"Aguardando",$C$6:C40,C40)-J40)/'Parâmetros'!$B$5,""))</f>
        <v/>
      </c>
      <c r="M40" s="35">
        <f>IF(OR(B40="",C40="",L40=""),"",B40+C40+L40/1440)</f>
        <v/>
      </c>
      <c r="N40" s="16" t="n"/>
      <c r="O40" s="16" t="n"/>
      <c r="P40" s="16" t="n"/>
      <c r="Q40" s="18">
        <f>IF(OR(A40="",C40="",N40=""),"",MAX(0,(N40-C40)*1440))</f>
        <v/>
      </c>
      <c r="R40" s="18">
        <f>IF(OR(A40="",O40="",P40=""),"",MAX(0,(P40-O40)*1440))</f>
        <v/>
      </c>
      <c r="S40" s="5">
        <f>IF(OR(A40="",I40="",J40=""),"",IFERROR(IF(AND(F40="Encaixe",VLOOKUP(I40,'Vagas abertas'!$A$6:$G$105,2,FALSE)=B40,VLOOKUP(I40,'Vagas abertas'!$A$6:$G$105,3,FALSE)&gt;=C40,VLOOKUP(I40,'Vagas abertas'!$A$6:$G$105,4,FALSE)&gt;=J40,VLOOKUP(I40,'Vagas abertas'!$A$6:$G$105,7,FALSE)="Aberta",OR(VLOOKUP(I40,'Vagas abertas'!$A$6:$G$105,6,FALSE)="Qualquer",VLOOKUP(I40,'Vagas abertas'!$A$6:$G$105,6,FALSE)=E40),OR(G40="Sem preferência",VLOOKUP(I40,'Vagas abertas'!$A$6:$G$105,5,FALSE)=G40),COUNTIF($I$6:$I$105,I40)=1),"Vaga compatível","Conferir vaga"),"Conferir ID"))</f>
        <v/>
      </c>
    </row>
    <row r="41">
      <c r="A41" s="14" t="n"/>
      <c r="B41" s="33" t="n"/>
      <c r="C41" s="16" t="n"/>
      <c r="D41" s="14" t="n"/>
      <c r="E41" s="14" t="n"/>
      <c r="F41" s="17" t="n"/>
      <c r="G41" s="17" t="n"/>
      <c r="H41" s="17" t="n"/>
      <c r="I41" s="17" t="n"/>
      <c r="J41" s="22">
        <f>IF(OR(A41="",E41=""),"",IFERROR(VLOOKUP(E41,'Parâmetros'!$D$4:$E$7,2,FALSE),""))</f>
        <v/>
      </c>
      <c r="K41" s="23">
        <f>IF(OR(A41="",B41="",C41="",H41&lt;&gt;"Aguardando"),"",COUNTIFS($B$6:$B$105,B41,$H$6:$H$105,"Aguardando",$C$6:$C$105,"&lt;"&amp;C41)+COUNTIFS($B$6:B41,B41,$H$6:H41,"Aguardando",$C$6:C41,C41))</f>
        <v/>
      </c>
      <c r="L41" s="36">
        <f>IF(OR(A41="",B41="",C41="",J41="",H41&lt;&gt;"Aguardando"),"",IFERROR((SUMIFS($J$6:$J$105,$B$6:$B$105,B41,$H$6:$H$105,"Aguardando",$C$6:$C$105,"&lt;"&amp;C41)+SUMIFS($J$6:J41,$B$6:B41,B41,$H$6:H41,"Aguardando",$C$6:C41,C41)-J41)/'Parâmetros'!$B$5,""))</f>
        <v/>
      </c>
      <c r="M41" s="37">
        <f>IF(OR(B41="",C41="",L41=""),"",B41+C41+L41/1440)</f>
        <v/>
      </c>
      <c r="N41" s="16" t="n"/>
      <c r="O41" s="16" t="n"/>
      <c r="P41" s="16" t="n"/>
      <c r="Q41" s="22">
        <f>IF(OR(A41="",C41="",N41=""),"",MAX(0,(N41-C41)*1440))</f>
        <v/>
      </c>
      <c r="R41" s="22">
        <f>IF(OR(A41="",O41="",P41=""),"",MAX(0,(P41-O41)*1440))</f>
        <v/>
      </c>
      <c r="S41" s="7">
        <f>IF(OR(A41="",I41="",J41=""),"",IFERROR(IF(AND(F41="Encaixe",VLOOKUP(I41,'Vagas abertas'!$A$6:$G$105,2,FALSE)=B41,VLOOKUP(I41,'Vagas abertas'!$A$6:$G$105,3,FALSE)&gt;=C41,VLOOKUP(I41,'Vagas abertas'!$A$6:$G$105,4,FALSE)&gt;=J41,VLOOKUP(I41,'Vagas abertas'!$A$6:$G$105,7,FALSE)="Aberta",OR(VLOOKUP(I41,'Vagas abertas'!$A$6:$G$105,6,FALSE)="Qualquer",VLOOKUP(I41,'Vagas abertas'!$A$6:$G$105,6,FALSE)=E41),OR(G41="Sem preferência",VLOOKUP(I41,'Vagas abertas'!$A$6:$G$105,5,FALSE)=G41),COUNTIF($I$6:$I$105,I41)=1),"Vaga compatível","Conferir vaga"),"Conferir ID"))</f>
        <v/>
      </c>
    </row>
    <row r="42">
      <c r="A42" s="14" t="n"/>
      <c r="B42" s="33" t="n"/>
      <c r="C42" s="16" t="n"/>
      <c r="D42" s="14" t="n"/>
      <c r="E42" s="14" t="n"/>
      <c r="F42" s="17" t="n"/>
      <c r="G42" s="17" t="n"/>
      <c r="H42" s="17" t="n"/>
      <c r="I42" s="17" t="n"/>
      <c r="J42" s="18">
        <f>IF(OR(A42="",E42=""),"",IFERROR(VLOOKUP(E42,'Parâmetros'!$D$4:$E$7,2,FALSE),""))</f>
        <v/>
      </c>
      <c r="K42" s="19">
        <f>IF(OR(A42="",B42="",C42="",H42&lt;&gt;"Aguardando"),"",COUNTIFS($B$6:$B$105,B42,$H$6:$H$105,"Aguardando",$C$6:$C$105,"&lt;"&amp;C42)+COUNTIFS($B$6:B42,B42,$H$6:H42,"Aguardando",$C$6:C42,C42))</f>
        <v/>
      </c>
      <c r="L42" s="34">
        <f>IF(OR(A42="",B42="",C42="",J42="",H42&lt;&gt;"Aguardando"),"",IFERROR((SUMIFS($J$6:$J$105,$B$6:$B$105,B42,$H$6:$H$105,"Aguardando",$C$6:$C$105,"&lt;"&amp;C42)+SUMIFS($J$6:J42,$B$6:B42,B42,$H$6:H42,"Aguardando",$C$6:C42,C42)-J42)/'Parâmetros'!$B$5,""))</f>
        <v/>
      </c>
      <c r="M42" s="35">
        <f>IF(OR(B42="",C42="",L42=""),"",B42+C42+L42/1440)</f>
        <v/>
      </c>
      <c r="N42" s="16" t="n"/>
      <c r="O42" s="16" t="n"/>
      <c r="P42" s="16" t="n"/>
      <c r="Q42" s="18">
        <f>IF(OR(A42="",C42="",N42=""),"",MAX(0,(N42-C42)*1440))</f>
        <v/>
      </c>
      <c r="R42" s="18">
        <f>IF(OR(A42="",O42="",P42=""),"",MAX(0,(P42-O42)*1440))</f>
        <v/>
      </c>
      <c r="S42" s="5">
        <f>IF(OR(A42="",I42="",J42=""),"",IFERROR(IF(AND(F42="Encaixe",VLOOKUP(I42,'Vagas abertas'!$A$6:$G$105,2,FALSE)=B42,VLOOKUP(I42,'Vagas abertas'!$A$6:$G$105,3,FALSE)&gt;=C42,VLOOKUP(I42,'Vagas abertas'!$A$6:$G$105,4,FALSE)&gt;=J42,VLOOKUP(I42,'Vagas abertas'!$A$6:$G$105,7,FALSE)="Aberta",OR(VLOOKUP(I42,'Vagas abertas'!$A$6:$G$105,6,FALSE)="Qualquer",VLOOKUP(I42,'Vagas abertas'!$A$6:$G$105,6,FALSE)=E42),OR(G42="Sem preferência",VLOOKUP(I42,'Vagas abertas'!$A$6:$G$105,5,FALSE)=G42),COUNTIF($I$6:$I$105,I42)=1),"Vaga compatível","Conferir vaga"),"Conferir ID"))</f>
        <v/>
      </c>
    </row>
    <row r="43">
      <c r="A43" s="14" t="n"/>
      <c r="B43" s="33" t="n"/>
      <c r="C43" s="16" t="n"/>
      <c r="D43" s="14" t="n"/>
      <c r="E43" s="14" t="n"/>
      <c r="F43" s="17" t="n"/>
      <c r="G43" s="17" t="n"/>
      <c r="H43" s="17" t="n"/>
      <c r="I43" s="17" t="n"/>
      <c r="J43" s="22">
        <f>IF(OR(A43="",E43=""),"",IFERROR(VLOOKUP(E43,'Parâmetros'!$D$4:$E$7,2,FALSE),""))</f>
        <v/>
      </c>
      <c r="K43" s="23">
        <f>IF(OR(A43="",B43="",C43="",H43&lt;&gt;"Aguardando"),"",COUNTIFS($B$6:$B$105,B43,$H$6:$H$105,"Aguardando",$C$6:$C$105,"&lt;"&amp;C43)+COUNTIFS($B$6:B43,B43,$H$6:H43,"Aguardando",$C$6:C43,C43))</f>
        <v/>
      </c>
      <c r="L43" s="36">
        <f>IF(OR(A43="",B43="",C43="",J43="",H43&lt;&gt;"Aguardando"),"",IFERROR((SUMIFS($J$6:$J$105,$B$6:$B$105,B43,$H$6:$H$105,"Aguardando",$C$6:$C$105,"&lt;"&amp;C43)+SUMIFS($J$6:J43,$B$6:B43,B43,$H$6:H43,"Aguardando",$C$6:C43,C43)-J43)/'Parâmetros'!$B$5,""))</f>
        <v/>
      </c>
      <c r="M43" s="37">
        <f>IF(OR(B43="",C43="",L43=""),"",B43+C43+L43/1440)</f>
        <v/>
      </c>
      <c r="N43" s="16" t="n"/>
      <c r="O43" s="16" t="n"/>
      <c r="P43" s="16" t="n"/>
      <c r="Q43" s="22">
        <f>IF(OR(A43="",C43="",N43=""),"",MAX(0,(N43-C43)*1440))</f>
        <v/>
      </c>
      <c r="R43" s="22">
        <f>IF(OR(A43="",O43="",P43=""),"",MAX(0,(P43-O43)*1440))</f>
        <v/>
      </c>
      <c r="S43" s="7">
        <f>IF(OR(A43="",I43="",J43=""),"",IFERROR(IF(AND(F43="Encaixe",VLOOKUP(I43,'Vagas abertas'!$A$6:$G$105,2,FALSE)=B43,VLOOKUP(I43,'Vagas abertas'!$A$6:$G$105,3,FALSE)&gt;=C43,VLOOKUP(I43,'Vagas abertas'!$A$6:$G$105,4,FALSE)&gt;=J43,VLOOKUP(I43,'Vagas abertas'!$A$6:$G$105,7,FALSE)="Aberta",OR(VLOOKUP(I43,'Vagas abertas'!$A$6:$G$105,6,FALSE)="Qualquer",VLOOKUP(I43,'Vagas abertas'!$A$6:$G$105,6,FALSE)=E43),OR(G43="Sem preferência",VLOOKUP(I43,'Vagas abertas'!$A$6:$G$105,5,FALSE)=G43),COUNTIF($I$6:$I$105,I43)=1),"Vaga compatível","Conferir vaga"),"Conferir ID"))</f>
        <v/>
      </c>
    </row>
    <row r="44">
      <c r="A44" s="14" t="n"/>
      <c r="B44" s="33" t="n"/>
      <c r="C44" s="16" t="n"/>
      <c r="D44" s="14" t="n"/>
      <c r="E44" s="14" t="n"/>
      <c r="F44" s="17" t="n"/>
      <c r="G44" s="17" t="n"/>
      <c r="H44" s="17" t="n"/>
      <c r="I44" s="17" t="n"/>
      <c r="J44" s="18">
        <f>IF(OR(A44="",E44=""),"",IFERROR(VLOOKUP(E44,'Parâmetros'!$D$4:$E$7,2,FALSE),""))</f>
        <v/>
      </c>
      <c r="K44" s="19">
        <f>IF(OR(A44="",B44="",C44="",H44&lt;&gt;"Aguardando"),"",COUNTIFS($B$6:$B$105,B44,$H$6:$H$105,"Aguardando",$C$6:$C$105,"&lt;"&amp;C44)+COUNTIFS($B$6:B44,B44,$H$6:H44,"Aguardando",$C$6:C44,C44))</f>
        <v/>
      </c>
      <c r="L44" s="34">
        <f>IF(OR(A44="",B44="",C44="",J44="",H44&lt;&gt;"Aguardando"),"",IFERROR((SUMIFS($J$6:$J$105,$B$6:$B$105,B44,$H$6:$H$105,"Aguardando",$C$6:$C$105,"&lt;"&amp;C44)+SUMIFS($J$6:J44,$B$6:B44,B44,$H$6:H44,"Aguardando",$C$6:C44,C44)-J44)/'Parâmetros'!$B$5,""))</f>
        <v/>
      </c>
      <c r="M44" s="35">
        <f>IF(OR(B44="",C44="",L44=""),"",B44+C44+L44/1440)</f>
        <v/>
      </c>
      <c r="N44" s="16" t="n"/>
      <c r="O44" s="16" t="n"/>
      <c r="P44" s="16" t="n"/>
      <c r="Q44" s="18">
        <f>IF(OR(A44="",C44="",N44=""),"",MAX(0,(N44-C44)*1440))</f>
        <v/>
      </c>
      <c r="R44" s="18">
        <f>IF(OR(A44="",O44="",P44=""),"",MAX(0,(P44-O44)*1440))</f>
        <v/>
      </c>
      <c r="S44" s="5">
        <f>IF(OR(A44="",I44="",J44=""),"",IFERROR(IF(AND(F44="Encaixe",VLOOKUP(I44,'Vagas abertas'!$A$6:$G$105,2,FALSE)=B44,VLOOKUP(I44,'Vagas abertas'!$A$6:$G$105,3,FALSE)&gt;=C44,VLOOKUP(I44,'Vagas abertas'!$A$6:$G$105,4,FALSE)&gt;=J44,VLOOKUP(I44,'Vagas abertas'!$A$6:$G$105,7,FALSE)="Aberta",OR(VLOOKUP(I44,'Vagas abertas'!$A$6:$G$105,6,FALSE)="Qualquer",VLOOKUP(I44,'Vagas abertas'!$A$6:$G$105,6,FALSE)=E44),OR(G44="Sem preferência",VLOOKUP(I44,'Vagas abertas'!$A$6:$G$105,5,FALSE)=G44),COUNTIF($I$6:$I$105,I44)=1),"Vaga compatível","Conferir vaga"),"Conferir ID"))</f>
        <v/>
      </c>
    </row>
    <row r="45">
      <c r="A45" s="14" t="n"/>
      <c r="B45" s="33" t="n"/>
      <c r="C45" s="16" t="n"/>
      <c r="D45" s="14" t="n"/>
      <c r="E45" s="14" t="n"/>
      <c r="F45" s="17" t="n"/>
      <c r="G45" s="17" t="n"/>
      <c r="H45" s="17" t="n"/>
      <c r="I45" s="17" t="n"/>
      <c r="J45" s="22">
        <f>IF(OR(A45="",E45=""),"",IFERROR(VLOOKUP(E45,'Parâmetros'!$D$4:$E$7,2,FALSE),""))</f>
        <v/>
      </c>
      <c r="K45" s="23">
        <f>IF(OR(A45="",B45="",C45="",H45&lt;&gt;"Aguardando"),"",COUNTIFS($B$6:$B$105,B45,$H$6:$H$105,"Aguardando",$C$6:$C$105,"&lt;"&amp;C45)+COUNTIFS($B$6:B45,B45,$H$6:H45,"Aguardando",$C$6:C45,C45))</f>
        <v/>
      </c>
      <c r="L45" s="36">
        <f>IF(OR(A45="",B45="",C45="",J45="",H45&lt;&gt;"Aguardando"),"",IFERROR((SUMIFS($J$6:$J$105,$B$6:$B$105,B45,$H$6:$H$105,"Aguardando",$C$6:$C$105,"&lt;"&amp;C45)+SUMIFS($J$6:J45,$B$6:B45,B45,$H$6:H45,"Aguardando",$C$6:C45,C45)-J45)/'Parâmetros'!$B$5,""))</f>
        <v/>
      </c>
      <c r="M45" s="37">
        <f>IF(OR(B45="",C45="",L45=""),"",B45+C45+L45/1440)</f>
        <v/>
      </c>
      <c r="N45" s="16" t="n"/>
      <c r="O45" s="16" t="n"/>
      <c r="P45" s="16" t="n"/>
      <c r="Q45" s="22">
        <f>IF(OR(A45="",C45="",N45=""),"",MAX(0,(N45-C45)*1440))</f>
        <v/>
      </c>
      <c r="R45" s="22">
        <f>IF(OR(A45="",O45="",P45=""),"",MAX(0,(P45-O45)*1440))</f>
        <v/>
      </c>
      <c r="S45" s="7">
        <f>IF(OR(A45="",I45="",J45=""),"",IFERROR(IF(AND(F45="Encaixe",VLOOKUP(I45,'Vagas abertas'!$A$6:$G$105,2,FALSE)=B45,VLOOKUP(I45,'Vagas abertas'!$A$6:$G$105,3,FALSE)&gt;=C45,VLOOKUP(I45,'Vagas abertas'!$A$6:$G$105,4,FALSE)&gt;=J45,VLOOKUP(I45,'Vagas abertas'!$A$6:$G$105,7,FALSE)="Aberta",OR(VLOOKUP(I45,'Vagas abertas'!$A$6:$G$105,6,FALSE)="Qualquer",VLOOKUP(I45,'Vagas abertas'!$A$6:$G$105,6,FALSE)=E45),OR(G45="Sem preferência",VLOOKUP(I45,'Vagas abertas'!$A$6:$G$105,5,FALSE)=G45),COUNTIF($I$6:$I$105,I45)=1),"Vaga compatível","Conferir vaga"),"Conferir ID"))</f>
        <v/>
      </c>
    </row>
    <row r="46">
      <c r="A46" s="14" t="n"/>
      <c r="B46" s="33" t="n"/>
      <c r="C46" s="16" t="n"/>
      <c r="D46" s="14" t="n"/>
      <c r="E46" s="14" t="n"/>
      <c r="F46" s="17" t="n"/>
      <c r="G46" s="17" t="n"/>
      <c r="H46" s="17" t="n"/>
      <c r="I46" s="17" t="n"/>
      <c r="J46" s="18">
        <f>IF(OR(A46="",E46=""),"",IFERROR(VLOOKUP(E46,'Parâmetros'!$D$4:$E$7,2,FALSE),""))</f>
        <v/>
      </c>
      <c r="K46" s="19">
        <f>IF(OR(A46="",B46="",C46="",H46&lt;&gt;"Aguardando"),"",COUNTIFS($B$6:$B$105,B46,$H$6:$H$105,"Aguardando",$C$6:$C$105,"&lt;"&amp;C46)+COUNTIFS($B$6:B46,B46,$H$6:H46,"Aguardando",$C$6:C46,C46))</f>
        <v/>
      </c>
      <c r="L46" s="34">
        <f>IF(OR(A46="",B46="",C46="",J46="",H46&lt;&gt;"Aguardando"),"",IFERROR((SUMIFS($J$6:$J$105,$B$6:$B$105,B46,$H$6:$H$105,"Aguardando",$C$6:$C$105,"&lt;"&amp;C46)+SUMIFS($J$6:J46,$B$6:B46,B46,$H$6:H46,"Aguardando",$C$6:C46,C46)-J46)/'Parâmetros'!$B$5,""))</f>
        <v/>
      </c>
      <c r="M46" s="35">
        <f>IF(OR(B46="",C46="",L46=""),"",B46+C46+L46/1440)</f>
        <v/>
      </c>
      <c r="N46" s="16" t="n"/>
      <c r="O46" s="16" t="n"/>
      <c r="P46" s="16" t="n"/>
      <c r="Q46" s="18">
        <f>IF(OR(A46="",C46="",N46=""),"",MAX(0,(N46-C46)*1440))</f>
        <v/>
      </c>
      <c r="R46" s="18">
        <f>IF(OR(A46="",O46="",P46=""),"",MAX(0,(P46-O46)*1440))</f>
        <v/>
      </c>
      <c r="S46" s="5">
        <f>IF(OR(A46="",I46="",J46=""),"",IFERROR(IF(AND(F46="Encaixe",VLOOKUP(I46,'Vagas abertas'!$A$6:$G$105,2,FALSE)=B46,VLOOKUP(I46,'Vagas abertas'!$A$6:$G$105,3,FALSE)&gt;=C46,VLOOKUP(I46,'Vagas abertas'!$A$6:$G$105,4,FALSE)&gt;=J46,VLOOKUP(I46,'Vagas abertas'!$A$6:$G$105,7,FALSE)="Aberta",OR(VLOOKUP(I46,'Vagas abertas'!$A$6:$G$105,6,FALSE)="Qualquer",VLOOKUP(I46,'Vagas abertas'!$A$6:$G$105,6,FALSE)=E46),OR(G46="Sem preferência",VLOOKUP(I46,'Vagas abertas'!$A$6:$G$105,5,FALSE)=G46),COUNTIF($I$6:$I$105,I46)=1),"Vaga compatível","Conferir vaga"),"Conferir ID"))</f>
        <v/>
      </c>
    </row>
    <row r="47">
      <c r="A47" s="14" t="n"/>
      <c r="B47" s="33" t="n"/>
      <c r="C47" s="16" t="n"/>
      <c r="D47" s="14" t="n"/>
      <c r="E47" s="14" t="n"/>
      <c r="F47" s="17" t="n"/>
      <c r="G47" s="17" t="n"/>
      <c r="H47" s="17" t="n"/>
      <c r="I47" s="17" t="n"/>
      <c r="J47" s="22">
        <f>IF(OR(A47="",E47=""),"",IFERROR(VLOOKUP(E47,'Parâmetros'!$D$4:$E$7,2,FALSE),""))</f>
        <v/>
      </c>
      <c r="K47" s="23">
        <f>IF(OR(A47="",B47="",C47="",H47&lt;&gt;"Aguardando"),"",COUNTIFS($B$6:$B$105,B47,$H$6:$H$105,"Aguardando",$C$6:$C$105,"&lt;"&amp;C47)+COUNTIFS($B$6:B47,B47,$H$6:H47,"Aguardando",$C$6:C47,C47))</f>
        <v/>
      </c>
      <c r="L47" s="36">
        <f>IF(OR(A47="",B47="",C47="",J47="",H47&lt;&gt;"Aguardando"),"",IFERROR((SUMIFS($J$6:$J$105,$B$6:$B$105,B47,$H$6:$H$105,"Aguardando",$C$6:$C$105,"&lt;"&amp;C47)+SUMIFS($J$6:J47,$B$6:B47,B47,$H$6:H47,"Aguardando",$C$6:C47,C47)-J47)/'Parâmetros'!$B$5,""))</f>
        <v/>
      </c>
      <c r="M47" s="37">
        <f>IF(OR(B47="",C47="",L47=""),"",B47+C47+L47/1440)</f>
        <v/>
      </c>
      <c r="N47" s="16" t="n"/>
      <c r="O47" s="16" t="n"/>
      <c r="P47" s="16" t="n"/>
      <c r="Q47" s="22">
        <f>IF(OR(A47="",C47="",N47=""),"",MAX(0,(N47-C47)*1440))</f>
        <v/>
      </c>
      <c r="R47" s="22">
        <f>IF(OR(A47="",O47="",P47=""),"",MAX(0,(P47-O47)*1440))</f>
        <v/>
      </c>
      <c r="S47" s="7">
        <f>IF(OR(A47="",I47="",J47=""),"",IFERROR(IF(AND(F47="Encaixe",VLOOKUP(I47,'Vagas abertas'!$A$6:$G$105,2,FALSE)=B47,VLOOKUP(I47,'Vagas abertas'!$A$6:$G$105,3,FALSE)&gt;=C47,VLOOKUP(I47,'Vagas abertas'!$A$6:$G$105,4,FALSE)&gt;=J47,VLOOKUP(I47,'Vagas abertas'!$A$6:$G$105,7,FALSE)="Aberta",OR(VLOOKUP(I47,'Vagas abertas'!$A$6:$G$105,6,FALSE)="Qualquer",VLOOKUP(I47,'Vagas abertas'!$A$6:$G$105,6,FALSE)=E47),OR(G47="Sem preferência",VLOOKUP(I47,'Vagas abertas'!$A$6:$G$105,5,FALSE)=G47),COUNTIF($I$6:$I$105,I47)=1),"Vaga compatível","Conferir vaga"),"Conferir ID"))</f>
        <v/>
      </c>
    </row>
    <row r="48">
      <c r="A48" s="14" t="n"/>
      <c r="B48" s="33" t="n"/>
      <c r="C48" s="16" t="n"/>
      <c r="D48" s="14" t="n"/>
      <c r="E48" s="14" t="n"/>
      <c r="F48" s="17" t="n"/>
      <c r="G48" s="17" t="n"/>
      <c r="H48" s="17" t="n"/>
      <c r="I48" s="17" t="n"/>
      <c r="J48" s="18">
        <f>IF(OR(A48="",E48=""),"",IFERROR(VLOOKUP(E48,'Parâmetros'!$D$4:$E$7,2,FALSE),""))</f>
        <v/>
      </c>
      <c r="K48" s="19">
        <f>IF(OR(A48="",B48="",C48="",H48&lt;&gt;"Aguardando"),"",COUNTIFS($B$6:$B$105,B48,$H$6:$H$105,"Aguardando",$C$6:$C$105,"&lt;"&amp;C48)+COUNTIFS($B$6:B48,B48,$H$6:H48,"Aguardando",$C$6:C48,C48))</f>
        <v/>
      </c>
      <c r="L48" s="34">
        <f>IF(OR(A48="",B48="",C48="",J48="",H48&lt;&gt;"Aguardando"),"",IFERROR((SUMIFS($J$6:$J$105,$B$6:$B$105,B48,$H$6:$H$105,"Aguardando",$C$6:$C$105,"&lt;"&amp;C48)+SUMIFS($J$6:J48,$B$6:B48,B48,$H$6:H48,"Aguardando",$C$6:C48,C48)-J48)/'Parâmetros'!$B$5,""))</f>
        <v/>
      </c>
      <c r="M48" s="35">
        <f>IF(OR(B48="",C48="",L48=""),"",B48+C48+L48/1440)</f>
        <v/>
      </c>
      <c r="N48" s="16" t="n"/>
      <c r="O48" s="16" t="n"/>
      <c r="P48" s="16" t="n"/>
      <c r="Q48" s="18">
        <f>IF(OR(A48="",C48="",N48=""),"",MAX(0,(N48-C48)*1440))</f>
        <v/>
      </c>
      <c r="R48" s="18">
        <f>IF(OR(A48="",O48="",P48=""),"",MAX(0,(P48-O48)*1440))</f>
        <v/>
      </c>
      <c r="S48" s="5">
        <f>IF(OR(A48="",I48="",J48=""),"",IFERROR(IF(AND(F48="Encaixe",VLOOKUP(I48,'Vagas abertas'!$A$6:$G$105,2,FALSE)=B48,VLOOKUP(I48,'Vagas abertas'!$A$6:$G$105,3,FALSE)&gt;=C48,VLOOKUP(I48,'Vagas abertas'!$A$6:$G$105,4,FALSE)&gt;=J48,VLOOKUP(I48,'Vagas abertas'!$A$6:$G$105,7,FALSE)="Aberta",OR(VLOOKUP(I48,'Vagas abertas'!$A$6:$G$105,6,FALSE)="Qualquer",VLOOKUP(I48,'Vagas abertas'!$A$6:$G$105,6,FALSE)=E48),OR(G48="Sem preferência",VLOOKUP(I48,'Vagas abertas'!$A$6:$G$105,5,FALSE)=G48),COUNTIF($I$6:$I$105,I48)=1),"Vaga compatível","Conferir vaga"),"Conferir ID"))</f>
        <v/>
      </c>
    </row>
    <row r="49">
      <c r="A49" s="14" t="n"/>
      <c r="B49" s="33" t="n"/>
      <c r="C49" s="16" t="n"/>
      <c r="D49" s="14" t="n"/>
      <c r="E49" s="14" t="n"/>
      <c r="F49" s="17" t="n"/>
      <c r="G49" s="17" t="n"/>
      <c r="H49" s="17" t="n"/>
      <c r="I49" s="17" t="n"/>
      <c r="J49" s="22">
        <f>IF(OR(A49="",E49=""),"",IFERROR(VLOOKUP(E49,'Parâmetros'!$D$4:$E$7,2,FALSE),""))</f>
        <v/>
      </c>
      <c r="K49" s="23">
        <f>IF(OR(A49="",B49="",C49="",H49&lt;&gt;"Aguardando"),"",COUNTIFS($B$6:$B$105,B49,$H$6:$H$105,"Aguardando",$C$6:$C$105,"&lt;"&amp;C49)+COUNTIFS($B$6:B49,B49,$H$6:H49,"Aguardando",$C$6:C49,C49))</f>
        <v/>
      </c>
      <c r="L49" s="36">
        <f>IF(OR(A49="",B49="",C49="",J49="",H49&lt;&gt;"Aguardando"),"",IFERROR((SUMIFS($J$6:$J$105,$B$6:$B$105,B49,$H$6:$H$105,"Aguardando",$C$6:$C$105,"&lt;"&amp;C49)+SUMIFS($J$6:J49,$B$6:B49,B49,$H$6:H49,"Aguardando",$C$6:C49,C49)-J49)/'Parâmetros'!$B$5,""))</f>
        <v/>
      </c>
      <c r="M49" s="37">
        <f>IF(OR(B49="",C49="",L49=""),"",B49+C49+L49/1440)</f>
        <v/>
      </c>
      <c r="N49" s="16" t="n"/>
      <c r="O49" s="16" t="n"/>
      <c r="P49" s="16" t="n"/>
      <c r="Q49" s="22">
        <f>IF(OR(A49="",C49="",N49=""),"",MAX(0,(N49-C49)*1440))</f>
        <v/>
      </c>
      <c r="R49" s="22">
        <f>IF(OR(A49="",O49="",P49=""),"",MAX(0,(P49-O49)*1440))</f>
        <v/>
      </c>
      <c r="S49" s="7">
        <f>IF(OR(A49="",I49="",J49=""),"",IFERROR(IF(AND(F49="Encaixe",VLOOKUP(I49,'Vagas abertas'!$A$6:$G$105,2,FALSE)=B49,VLOOKUP(I49,'Vagas abertas'!$A$6:$G$105,3,FALSE)&gt;=C49,VLOOKUP(I49,'Vagas abertas'!$A$6:$G$105,4,FALSE)&gt;=J49,VLOOKUP(I49,'Vagas abertas'!$A$6:$G$105,7,FALSE)="Aberta",OR(VLOOKUP(I49,'Vagas abertas'!$A$6:$G$105,6,FALSE)="Qualquer",VLOOKUP(I49,'Vagas abertas'!$A$6:$G$105,6,FALSE)=E49),OR(G49="Sem preferência",VLOOKUP(I49,'Vagas abertas'!$A$6:$G$105,5,FALSE)=G49),COUNTIF($I$6:$I$105,I49)=1),"Vaga compatível","Conferir vaga"),"Conferir ID"))</f>
        <v/>
      </c>
    </row>
    <row r="50">
      <c r="A50" s="14" t="n"/>
      <c r="B50" s="33" t="n"/>
      <c r="C50" s="16" t="n"/>
      <c r="D50" s="14" t="n"/>
      <c r="E50" s="14" t="n"/>
      <c r="F50" s="17" t="n"/>
      <c r="G50" s="17" t="n"/>
      <c r="H50" s="17" t="n"/>
      <c r="I50" s="17" t="n"/>
      <c r="J50" s="18">
        <f>IF(OR(A50="",E50=""),"",IFERROR(VLOOKUP(E50,'Parâmetros'!$D$4:$E$7,2,FALSE),""))</f>
        <v/>
      </c>
      <c r="K50" s="19">
        <f>IF(OR(A50="",B50="",C50="",H50&lt;&gt;"Aguardando"),"",COUNTIFS($B$6:$B$105,B50,$H$6:$H$105,"Aguardando",$C$6:$C$105,"&lt;"&amp;C50)+COUNTIFS($B$6:B50,B50,$H$6:H50,"Aguardando",$C$6:C50,C50))</f>
        <v/>
      </c>
      <c r="L50" s="34">
        <f>IF(OR(A50="",B50="",C50="",J50="",H50&lt;&gt;"Aguardando"),"",IFERROR((SUMIFS($J$6:$J$105,$B$6:$B$105,B50,$H$6:$H$105,"Aguardando",$C$6:$C$105,"&lt;"&amp;C50)+SUMIFS($J$6:J50,$B$6:B50,B50,$H$6:H50,"Aguardando",$C$6:C50,C50)-J50)/'Parâmetros'!$B$5,""))</f>
        <v/>
      </c>
      <c r="M50" s="35">
        <f>IF(OR(B50="",C50="",L50=""),"",B50+C50+L50/1440)</f>
        <v/>
      </c>
      <c r="N50" s="16" t="n"/>
      <c r="O50" s="16" t="n"/>
      <c r="P50" s="16" t="n"/>
      <c r="Q50" s="18">
        <f>IF(OR(A50="",C50="",N50=""),"",MAX(0,(N50-C50)*1440))</f>
        <v/>
      </c>
      <c r="R50" s="18">
        <f>IF(OR(A50="",O50="",P50=""),"",MAX(0,(P50-O50)*1440))</f>
        <v/>
      </c>
      <c r="S50" s="5">
        <f>IF(OR(A50="",I50="",J50=""),"",IFERROR(IF(AND(F50="Encaixe",VLOOKUP(I50,'Vagas abertas'!$A$6:$G$105,2,FALSE)=B50,VLOOKUP(I50,'Vagas abertas'!$A$6:$G$105,3,FALSE)&gt;=C50,VLOOKUP(I50,'Vagas abertas'!$A$6:$G$105,4,FALSE)&gt;=J50,VLOOKUP(I50,'Vagas abertas'!$A$6:$G$105,7,FALSE)="Aberta",OR(VLOOKUP(I50,'Vagas abertas'!$A$6:$G$105,6,FALSE)="Qualquer",VLOOKUP(I50,'Vagas abertas'!$A$6:$G$105,6,FALSE)=E50),OR(G50="Sem preferência",VLOOKUP(I50,'Vagas abertas'!$A$6:$G$105,5,FALSE)=G50),COUNTIF($I$6:$I$105,I50)=1),"Vaga compatível","Conferir vaga"),"Conferir ID"))</f>
        <v/>
      </c>
    </row>
    <row r="51">
      <c r="A51" s="14" t="n"/>
      <c r="B51" s="33" t="n"/>
      <c r="C51" s="16" t="n"/>
      <c r="D51" s="14" t="n"/>
      <c r="E51" s="14" t="n"/>
      <c r="F51" s="17" t="n"/>
      <c r="G51" s="17" t="n"/>
      <c r="H51" s="17" t="n"/>
      <c r="I51" s="17" t="n"/>
      <c r="J51" s="22">
        <f>IF(OR(A51="",E51=""),"",IFERROR(VLOOKUP(E51,'Parâmetros'!$D$4:$E$7,2,FALSE),""))</f>
        <v/>
      </c>
      <c r="K51" s="23">
        <f>IF(OR(A51="",B51="",C51="",H51&lt;&gt;"Aguardando"),"",COUNTIFS($B$6:$B$105,B51,$H$6:$H$105,"Aguardando",$C$6:$C$105,"&lt;"&amp;C51)+COUNTIFS($B$6:B51,B51,$H$6:H51,"Aguardando",$C$6:C51,C51))</f>
        <v/>
      </c>
      <c r="L51" s="36">
        <f>IF(OR(A51="",B51="",C51="",J51="",H51&lt;&gt;"Aguardando"),"",IFERROR((SUMIFS($J$6:$J$105,$B$6:$B$105,B51,$H$6:$H$105,"Aguardando",$C$6:$C$105,"&lt;"&amp;C51)+SUMIFS($J$6:J51,$B$6:B51,B51,$H$6:H51,"Aguardando",$C$6:C51,C51)-J51)/'Parâmetros'!$B$5,""))</f>
        <v/>
      </c>
      <c r="M51" s="37">
        <f>IF(OR(B51="",C51="",L51=""),"",B51+C51+L51/1440)</f>
        <v/>
      </c>
      <c r="N51" s="16" t="n"/>
      <c r="O51" s="16" t="n"/>
      <c r="P51" s="16" t="n"/>
      <c r="Q51" s="22">
        <f>IF(OR(A51="",C51="",N51=""),"",MAX(0,(N51-C51)*1440))</f>
        <v/>
      </c>
      <c r="R51" s="22">
        <f>IF(OR(A51="",O51="",P51=""),"",MAX(0,(P51-O51)*1440))</f>
        <v/>
      </c>
      <c r="S51" s="7">
        <f>IF(OR(A51="",I51="",J51=""),"",IFERROR(IF(AND(F51="Encaixe",VLOOKUP(I51,'Vagas abertas'!$A$6:$G$105,2,FALSE)=B51,VLOOKUP(I51,'Vagas abertas'!$A$6:$G$105,3,FALSE)&gt;=C51,VLOOKUP(I51,'Vagas abertas'!$A$6:$G$105,4,FALSE)&gt;=J51,VLOOKUP(I51,'Vagas abertas'!$A$6:$G$105,7,FALSE)="Aberta",OR(VLOOKUP(I51,'Vagas abertas'!$A$6:$G$105,6,FALSE)="Qualquer",VLOOKUP(I51,'Vagas abertas'!$A$6:$G$105,6,FALSE)=E51),OR(G51="Sem preferência",VLOOKUP(I51,'Vagas abertas'!$A$6:$G$105,5,FALSE)=G51),COUNTIF($I$6:$I$105,I51)=1),"Vaga compatível","Conferir vaga"),"Conferir ID"))</f>
        <v/>
      </c>
    </row>
    <row r="52">
      <c r="A52" s="14" t="n"/>
      <c r="B52" s="33" t="n"/>
      <c r="C52" s="16" t="n"/>
      <c r="D52" s="14" t="n"/>
      <c r="E52" s="14" t="n"/>
      <c r="F52" s="17" t="n"/>
      <c r="G52" s="17" t="n"/>
      <c r="H52" s="17" t="n"/>
      <c r="I52" s="17" t="n"/>
      <c r="J52" s="18">
        <f>IF(OR(A52="",E52=""),"",IFERROR(VLOOKUP(E52,'Parâmetros'!$D$4:$E$7,2,FALSE),""))</f>
        <v/>
      </c>
      <c r="K52" s="19">
        <f>IF(OR(A52="",B52="",C52="",H52&lt;&gt;"Aguardando"),"",COUNTIFS($B$6:$B$105,B52,$H$6:$H$105,"Aguardando",$C$6:$C$105,"&lt;"&amp;C52)+COUNTIFS($B$6:B52,B52,$H$6:H52,"Aguardando",$C$6:C52,C52))</f>
        <v/>
      </c>
      <c r="L52" s="34">
        <f>IF(OR(A52="",B52="",C52="",J52="",H52&lt;&gt;"Aguardando"),"",IFERROR((SUMIFS($J$6:$J$105,$B$6:$B$105,B52,$H$6:$H$105,"Aguardando",$C$6:$C$105,"&lt;"&amp;C52)+SUMIFS($J$6:J52,$B$6:B52,B52,$H$6:H52,"Aguardando",$C$6:C52,C52)-J52)/'Parâmetros'!$B$5,""))</f>
        <v/>
      </c>
      <c r="M52" s="35">
        <f>IF(OR(B52="",C52="",L52=""),"",B52+C52+L52/1440)</f>
        <v/>
      </c>
      <c r="N52" s="16" t="n"/>
      <c r="O52" s="16" t="n"/>
      <c r="P52" s="16" t="n"/>
      <c r="Q52" s="18">
        <f>IF(OR(A52="",C52="",N52=""),"",MAX(0,(N52-C52)*1440))</f>
        <v/>
      </c>
      <c r="R52" s="18">
        <f>IF(OR(A52="",O52="",P52=""),"",MAX(0,(P52-O52)*1440))</f>
        <v/>
      </c>
      <c r="S52" s="5">
        <f>IF(OR(A52="",I52="",J52=""),"",IFERROR(IF(AND(F52="Encaixe",VLOOKUP(I52,'Vagas abertas'!$A$6:$G$105,2,FALSE)=B52,VLOOKUP(I52,'Vagas abertas'!$A$6:$G$105,3,FALSE)&gt;=C52,VLOOKUP(I52,'Vagas abertas'!$A$6:$G$105,4,FALSE)&gt;=J52,VLOOKUP(I52,'Vagas abertas'!$A$6:$G$105,7,FALSE)="Aberta",OR(VLOOKUP(I52,'Vagas abertas'!$A$6:$G$105,6,FALSE)="Qualquer",VLOOKUP(I52,'Vagas abertas'!$A$6:$G$105,6,FALSE)=E52),OR(G52="Sem preferência",VLOOKUP(I52,'Vagas abertas'!$A$6:$G$105,5,FALSE)=G52),COUNTIF($I$6:$I$105,I52)=1),"Vaga compatível","Conferir vaga"),"Conferir ID"))</f>
        <v/>
      </c>
    </row>
    <row r="53">
      <c r="A53" s="14" t="n"/>
      <c r="B53" s="33" t="n"/>
      <c r="C53" s="16" t="n"/>
      <c r="D53" s="14" t="n"/>
      <c r="E53" s="14" t="n"/>
      <c r="F53" s="17" t="n"/>
      <c r="G53" s="17" t="n"/>
      <c r="H53" s="17" t="n"/>
      <c r="I53" s="17" t="n"/>
      <c r="J53" s="22">
        <f>IF(OR(A53="",E53=""),"",IFERROR(VLOOKUP(E53,'Parâmetros'!$D$4:$E$7,2,FALSE),""))</f>
        <v/>
      </c>
      <c r="K53" s="23">
        <f>IF(OR(A53="",B53="",C53="",H53&lt;&gt;"Aguardando"),"",COUNTIFS($B$6:$B$105,B53,$H$6:$H$105,"Aguardando",$C$6:$C$105,"&lt;"&amp;C53)+COUNTIFS($B$6:B53,B53,$H$6:H53,"Aguardando",$C$6:C53,C53))</f>
        <v/>
      </c>
      <c r="L53" s="36">
        <f>IF(OR(A53="",B53="",C53="",J53="",H53&lt;&gt;"Aguardando"),"",IFERROR((SUMIFS($J$6:$J$105,$B$6:$B$105,B53,$H$6:$H$105,"Aguardando",$C$6:$C$105,"&lt;"&amp;C53)+SUMIFS($J$6:J53,$B$6:B53,B53,$H$6:H53,"Aguardando",$C$6:C53,C53)-J53)/'Parâmetros'!$B$5,""))</f>
        <v/>
      </c>
      <c r="M53" s="37">
        <f>IF(OR(B53="",C53="",L53=""),"",B53+C53+L53/1440)</f>
        <v/>
      </c>
      <c r="N53" s="16" t="n"/>
      <c r="O53" s="16" t="n"/>
      <c r="P53" s="16" t="n"/>
      <c r="Q53" s="22">
        <f>IF(OR(A53="",C53="",N53=""),"",MAX(0,(N53-C53)*1440))</f>
        <v/>
      </c>
      <c r="R53" s="22">
        <f>IF(OR(A53="",O53="",P53=""),"",MAX(0,(P53-O53)*1440))</f>
        <v/>
      </c>
      <c r="S53" s="7">
        <f>IF(OR(A53="",I53="",J53=""),"",IFERROR(IF(AND(F53="Encaixe",VLOOKUP(I53,'Vagas abertas'!$A$6:$G$105,2,FALSE)=B53,VLOOKUP(I53,'Vagas abertas'!$A$6:$G$105,3,FALSE)&gt;=C53,VLOOKUP(I53,'Vagas abertas'!$A$6:$G$105,4,FALSE)&gt;=J53,VLOOKUP(I53,'Vagas abertas'!$A$6:$G$105,7,FALSE)="Aberta",OR(VLOOKUP(I53,'Vagas abertas'!$A$6:$G$105,6,FALSE)="Qualquer",VLOOKUP(I53,'Vagas abertas'!$A$6:$G$105,6,FALSE)=E53),OR(G53="Sem preferência",VLOOKUP(I53,'Vagas abertas'!$A$6:$G$105,5,FALSE)=G53),COUNTIF($I$6:$I$105,I53)=1),"Vaga compatível","Conferir vaga"),"Conferir ID"))</f>
        <v/>
      </c>
    </row>
    <row r="54">
      <c r="A54" s="14" t="n"/>
      <c r="B54" s="33" t="n"/>
      <c r="C54" s="16" t="n"/>
      <c r="D54" s="14" t="n"/>
      <c r="E54" s="14" t="n"/>
      <c r="F54" s="17" t="n"/>
      <c r="G54" s="17" t="n"/>
      <c r="H54" s="17" t="n"/>
      <c r="I54" s="17" t="n"/>
      <c r="J54" s="18">
        <f>IF(OR(A54="",E54=""),"",IFERROR(VLOOKUP(E54,'Parâmetros'!$D$4:$E$7,2,FALSE),""))</f>
        <v/>
      </c>
      <c r="K54" s="19">
        <f>IF(OR(A54="",B54="",C54="",H54&lt;&gt;"Aguardando"),"",COUNTIFS($B$6:$B$105,B54,$H$6:$H$105,"Aguardando",$C$6:$C$105,"&lt;"&amp;C54)+COUNTIFS($B$6:B54,B54,$H$6:H54,"Aguardando",$C$6:C54,C54))</f>
        <v/>
      </c>
      <c r="L54" s="34">
        <f>IF(OR(A54="",B54="",C54="",J54="",H54&lt;&gt;"Aguardando"),"",IFERROR((SUMIFS($J$6:$J$105,$B$6:$B$105,B54,$H$6:$H$105,"Aguardando",$C$6:$C$105,"&lt;"&amp;C54)+SUMIFS($J$6:J54,$B$6:B54,B54,$H$6:H54,"Aguardando",$C$6:C54,C54)-J54)/'Parâmetros'!$B$5,""))</f>
        <v/>
      </c>
      <c r="M54" s="35">
        <f>IF(OR(B54="",C54="",L54=""),"",B54+C54+L54/1440)</f>
        <v/>
      </c>
      <c r="N54" s="16" t="n"/>
      <c r="O54" s="16" t="n"/>
      <c r="P54" s="16" t="n"/>
      <c r="Q54" s="18">
        <f>IF(OR(A54="",C54="",N54=""),"",MAX(0,(N54-C54)*1440))</f>
        <v/>
      </c>
      <c r="R54" s="18">
        <f>IF(OR(A54="",O54="",P54=""),"",MAX(0,(P54-O54)*1440))</f>
        <v/>
      </c>
      <c r="S54" s="5">
        <f>IF(OR(A54="",I54="",J54=""),"",IFERROR(IF(AND(F54="Encaixe",VLOOKUP(I54,'Vagas abertas'!$A$6:$G$105,2,FALSE)=B54,VLOOKUP(I54,'Vagas abertas'!$A$6:$G$105,3,FALSE)&gt;=C54,VLOOKUP(I54,'Vagas abertas'!$A$6:$G$105,4,FALSE)&gt;=J54,VLOOKUP(I54,'Vagas abertas'!$A$6:$G$105,7,FALSE)="Aberta",OR(VLOOKUP(I54,'Vagas abertas'!$A$6:$G$105,6,FALSE)="Qualquer",VLOOKUP(I54,'Vagas abertas'!$A$6:$G$105,6,FALSE)=E54),OR(G54="Sem preferência",VLOOKUP(I54,'Vagas abertas'!$A$6:$G$105,5,FALSE)=G54),COUNTIF($I$6:$I$105,I54)=1),"Vaga compatível","Conferir vaga"),"Conferir ID"))</f>
        <v/>
      </c>
    </row>
    <row r="55">
      <c r="A55" s="14" t="n"/>
      <c r="B55" s="33" t="n"/>
      <c r="C55" s="16" t="n"/>
      <c r="D55" s="14" t="n"/>
      <c r="E55" s="14" t="n"/>
      <c r="F55" s="17" t="n"/>
      <c r="G55" s="17" t="n"/>
      <c r="H55" s="17" t="n"/>
      <c r="I55" s="17" t="n"/>
      <c r="J55" s="22">
        <f>IF(OR(A55="",E55=""),"",IFERROR(VLOOKUP(E55,'Parâmetros'!$D$4:$E$7,2,FALSE),""))</f>
        <v/>
      </c>
      <c r="K55" s="23">
        <f>IF(OR(A55="",B55="",C55="",H55&lt;&gt;"Aguardando"),"",COUNTIFS($B$6:$B$105,B55,$H$6:$H$105,"Aguardando",$C$6:$C$105,"&lt;"&amp;C55)+COUNTIFS($B$6:B55,B55,$H$6:H55,"Aguardando",$C$6:C55,C55))</f>
        <v/>
      </c>
      <c r="L55" s="36">
        <f>IF(OR(A55="",B55="",C55="",J55="",H55&lt;&gt;"Aguardando"),"",IFERROR((SUMIFS($J$6:$J$105,$B$6:$B$105,B55,$H$6:$H$105,"Aguardando",$C$6:$C$105,"&lt;"&amp;C55)+SUMIFS($J$6:J55,$B$6:B55,B55,$H$6:H55,"Aguardando",$C$6:C55,C55)-J55)/'Parâmetros'!$B$5,""))</f>
        <v/>
      </c>
      <c r="M55" s="37">
        <f>IF(OR(B55="",C55="",L55=""),"",B55+C55+L55/1440)</f>
        <v/>
      </c>
      <c r="N55" s="16" t="n"/>
      <c r="O55" s="16" t="n"/>
      <c r="P55" s="16" t="n"/>
      <c r="Q55" s="22">
        <f>IF(OR(A55="",C55="",N55=""),"",MAX(0,(N55-C55)*1440))</f>
        <v/>
      </c>
      <c r="R55" s="22">
        <f>IF(OR(A55="",O55="",P55=""),"",MAX(0,(P55-O55)*1440))</f>
        <v/>
      </c>
      <c r="S55" s="7">
        <f>IF(OR(A55="",I55="",J55=""),"",IFERROR(IF(AND(F55="Encaixe",VLOOKUP(I55,'Vagas abertas'!$A$6:$G$105,2,FALSE)=B55,VLOOKUP(I55,'Vagas abertas'!$A$6:$G$105,3,FALSE)&gt;=C55,VLOOKUP(I55,'Vagas abertas'!$A$6:$G$105,4,FALSE)&gt;=J55,VLOOKUP(I55,'Vagas abertas'!$A$6:$G$105,7,FALSE)="Aberta",OR(VLOOKUP(I55,'Vagas abertas'!$A$6:$G$105,6,FALSE)="Qualquer",VLOOKUP(I55,'Vagas abertas'!$A$6:$G$105,6,FALSE)=E55),OR(G55="Sem preferência",VLOOKUP(I55,'Vagas abertas'!$A$6:$G$105,5,FALSE)=G55),COUNTIF($I$6:$I$105,I55)=1),"Vaga compatível","Conferir vaga"),"Conferir ID"))</f>
        <v/>
      </c>
    </row>
    <row r="56">
      <c r="A56" s="14" t="n"/>
      <c r="B56" s="33" t="n"/>
      <c r="C56" s="16" t="n"/>
      <c r="D56" s="14" t="n"/>
      <c r="E56" s="14" t="n"/>
      <c r="F56" s="17" t="n"/>
      <c r="G56" s="17" t="n"/>
      <c r="H56" s="17" t="n"/>
      <c r="I56" s="17" t="n"/>
      <c r="J56" s="18">
        <f>IF(OR(A56="",E56=""),"",IFERROR(VLOOKUP(E56,'Parâmetros'!$D$4:$E$7,2,FALSE),""))</f>
        <v/>
      </c>
      <c r="K56" s="19">
        <f>IF(OR(A56="",B56="",C56="",H56&lt;&gt;"Aguardando"),"",COUNTIFS($B$6:$B$105,B56,$H$6:$H$105,"Aguardando",$C$6:$C$105,"&lt;"&amp;C56)+COUNTIFS($B$6:B56,B56,$H$6:H56,"Aguardando",$C$6:C56,C56))</f>
        <v/>
      </c>
      <c r="L56" s="34">
        <f>IF(OR(A56="",B56="",C56="",J56="",H56&lt;&gt;"Aguardando"),"",IFERROR((SUMIFS($J$6:$J$105,$B$6:$B$105,B56,$H$6:$H$105,"Aguardando",$C$6:$C$105,"&lt;"&amp;C56)+SUMIFS($J$6:J56,$B$6:B56,B56,$H$6:H56,"Aguardando",$C$6:C56,C56)-J56)/'Parâmetros'!$B$5,""))</f>
        <v/>
      </c>
      <c r="M56" s="35">
        <f>IF(OR(B56="",C56="",L56=""),"",B56+C56+L56/1440)</f>
        <v/>
      </c>
      <c r="N56" s="16" t="n"/>
      <c r="O56" s="16" t="n"/>
      <c r="P56" s="16" t="n"/>
      <c r="Q56" s="18">
        <f>IF(OR(A56="",C56="",N56=""),"",MAX(0,(N56-C56)*1440))</f>
        <v/>
      </c>
      <c r="R56" s="18">
        <f>IF(OR(A56="",O56="",P56=""),"",MAX(0,(P56-O56)*1440))</f>
        <v/>
      </c>
      <c r="S56" s="5">
        <f>IF(OR(A56="",I56="",J56=""),"",IFERROR(IF(AND(F56="Encaixe",VLOOKUP(I56,'Vagas abertas'!$A$6:$G$105,2,FALSE)=B56,VLOOKUP(I56,'Vagas abertas'!$A$6:$G$105,3,FALSE)&gt;=C56,VLOOKUP(I56,'Vagas abertas'!$A$6:$G$105,4,FALSE)&gt;=J56,VLOOKUP(I56,'Vagas abertas'!$A$6:$G$105,7,FALSE)="Aberta",OR(VLOOKUP(I56,'Vagas abertas'!$A$6:$G$105,6,FALSE)="Qualquer",VLOOKUP(I56,'Vagas abertas'!$A$6:$G$105,6,FALSE)=E56),OR(G56="Sem preferência",VLOOKUP(I56,'Vagas abertas'!$A$6:$G$105,5,FALSE)=G56),COUNTIF($I$6:$I$105,I56)=1),"Vaga compatível","Conferir vaga"),"Conferir ID"))</f>
        <v/>
      </c>
    </row>
    <row r="57">
      <c r="A57" s="14" t="n"/>
      <c r="B57" s="33" t="n"/>
      <c r="C57" s="16" t="n"/>
      <c r="D57" s="14" t="n"/>
      <c r="E57" s="14" t="n"/>
      <c r="F57" s="17" t="n"/>
      <c r="G57" s="17" t="n"/>
      <c r="H57" s="17" t="n"/>
      <c r="I57" s="17" t="n"/>
      <c r="J57" s="22">
        <f>IF(OR(A57="",E57=""),"",IFERROR(VLOOKUP(E57,'Parâmetros'!$D$4:$E$7,2,FALSE),""))</f>
        <v/>
      </c>
      <c r="K57" s="23">
        <f>IF(OR(A57="",B57="",C57="",H57&lt;&gt;"Aguardando"),"",COUNTIFS($B$6:$B$105,B57,$H$6:$H$105,"Aguardando",$C$6:$C$105,"&lt;"&amp;C57)+COUNTIFS($B$6:B57,B57,$H$6:H57,"Aguardando",$C$6:C57,C57))</f>
        <v/>
      </c>
      <c r="L57" s="36">
        <f>IF(OR(A57="",B57="",C57="",J57="",H57&lt;&gt;"Aguardando"),"",IFERROR((SUMIFS($J$6:$J$105,$B$6:$B$105,B57,$H$6:$H$105,"Aguardando",$C$6:$C$105,"&lt;"&amp;C57)+SUMIFS($J$6:J57,$B$6:B57,B57,$H$6:H57,"Aguardando",$C$6:C57,C57)-J57)/'Parâmetros'!$B$5,""))</f>
        <v/>
      </c>
      <c r="M57" s="37">
        <f>IF(OR(B57="",C57="",L57=""),"",B57+C57+L57/1440)</f>
        <v/>
      </c>
      <c r="N57" s="16" t="n"/>
      <c r="O57" s="16" t="n"/>
      <c r="P57" s="16" t="n"/>
      <c r="Q57" s="22">
        <f>IF(OR(A57="",C57="",N57=""),"",MAX(0,(N57-C57)*1440))</f>
        <v/>
      </c>
      <c r="R57" s="22">
        <f>IF(OR(A57="",O57="",P57=""),"",MAX(0,(P57-O57)*1440))</f>
        <v/>
      </c>
      <c r="S57" s="7">
        <f>IF(OR(A57="",I57="",J57=""),"",IFERROR(IF(AND(F57="Encaixe",VLOOKUP(I57,'Vagas abertas'!$A$6:$G$105,2,FALSE)=B57,VLOOKUP(I57,'Vagas abertas'!$A$6:$G$105,3,FALSE)&gt;=C57,VLOOKUP(I57,'Vagas abertas'!$A$6:$G$105,4,FALSE)&gt;=J57,VLOOKUP(I57,'Vagas abertas'!$A$6:$G$105,7,FALSE)="Aberta",OR(VLOOKUP(I57,'Vagas abertas'!$A$6:$G$105,6,FALSE)="Qualquer",VLOOKUP(I57,'Vagas abertas'!$A$6:$G$105,6,FALSE)=E57),OR(G57="Sem preferência",VLOOKUP(I57,'Vagas abertas'!$A$6:$G$105,5,FALSE)=G57),COUNTIF($I$6:$I$105,I57)=1),"Vaga compatível","Conferir vaga"),"Conferir ID"))</f>
        <v/>
      </c>
    </row>
    <row r="58">
      <c r="A58" s="14" t="n"/>
      <c r="B58" s="33" t="n"/>
      <c r="C58" s="16" t="n"/>
      <c r="D58" s="14" t="n"/>
      <c r="E58" s="14" t="n"/>
      <c r="F58" s="17" t="n"/>
      <c r="G58" s="17" t="n"/>
      <c r="H58" s="17" t="n"/>
      <c r="I58" s="17" t="n"/>
      <c r="J58" s="18">
        <f>IF(OR(A58="",E58=""),"",IFERROR(VLOOKUP(E58,'Parâmetros'!$D$4:$E$7,2,FALSE),""))</f>
        <v/>
      </c>
      <c r="K58" s="19">
        <f>IF(OR(A58="",B58="",C58="",H58&lt;&gt;"Aguardando"),"",COUNTIFS($B$6:$B$105,B58,$H$6:$H$105,"Aguardando",$C$6:$C$105,"&lt;"&amp;C58)+COUNTIFS($B$6:B58,B58,$H$6:H58,"Aguardando",$C$6:C58,C58))</f>
        <v/>
      </c>
      <c r="L58" s="34">
        <f>IF(OR(A58="",B58="",C58="",J58="",H58&lt;&gt;"Aguardando"),"",IFERROR((SUMIFS($J$6:$J$105,$B$6:$B$105,B58,$H$6:$H$105,"Aguardando",$C$6:$C$105,"&lt;"&amp;C58)+SUMIFS($J$6:J58,$B$6:B58,B58,$H$6:H58,"Aguardando",$C$6:C58,C58)-J58)/'Parâmetros'!$B$5,""))</f>
        <v/>
      </c>
      <c r="M58" s="35">
        <f>IF(OR(B58="",C58="",L58=""),"",B58+C58+L58/1440)</f>
        <v/>
      </c>
      <c r="N58" s="16" t="n"/>
      <c r="O58" s="16" t="n"/>
      <c r="P58" s="16" t="n"/>
      <c r="Q58" s="18">
        <f>IF(OR(A58="",C58="",N58=""),"",MAX(0,(N58-C58)*1440))</f>
        <v/>
      </c>
      <c r="R58" s="18">
        <f>IF(OR(A58="",O58="",P58=""),"",MAX(0,(P58-O58)*1440))</f>
        <v/>
      </c>
      <c r="S58" s="5">
        <f>IF(OR(A58="",I58="",J58=""),"",IFERROR(IF(AND(F58="Encaixe",VLOOKUP(I58,'Vagas abertas'!$A$6:$G$105,2,FALSE)=B58,VLOOKUP(I58,'Vagas abertas'!$A$6:$G$105,3,FALSE)&gt;=C58,VLOOKUP(I58,'Vagas abertas'!$A$6:$G$105,4,FALSE)&gt;=J58,VLOOKUP(I58,'Vagas abertas'!$A$6:$G$105,7,FALSE)="Aberta",OR(VLOOKUP(I58,'Vagas abertas'!$A$6:$G$105,6,FALSE)="Qualquer",VLOOKUP(I58,'Vagas abertas'!$A$6:$G$105,6,FALSE)=E58),OR(G58="Sem preferência",VLOOKUP(I58,'Vagas abertas'!$A$6:$G$105,5,FALSE)=G58),COUNTIF($I$6:$I$105,I58)=1),"Vaga compatível","Conferir vaga"),"Conferir ID"))</f>
        <v/>
      </c>
    </row>
    <row r="59">
      <c r="A59" s="14" t="n"/>
      <c r="B59" s="33" t="n"/>
      <c r="C59" s="16" t="n"/>
      <c r="D59" s="14" t="n"/>
      <c r="E59" s="14" t="n"/>
      <c r="F59" s="17" t="n"/>
      <c r="G59" s="17" t="n"/>
      <c r="H59" s="17" t="n"/>
      <c r="I59" s="17" t="n"/>
      <c r="J59" s="22">
        <f>IF(OR(A59="",E59=""),"",IFERROR(VLOOKUP(E59,'Parâmetros'!$D$4:$E$7,2,FALSE),""))</f>
        <v/>
      </c>
      <c r="K59" s="23">
        <f>IF(OR(A59="",B59="",C59="",H59&lt;&gt;"Aguardando"),"",COUNTIFS($B$6:$B$105,B59,$H$6:$H$105,"Aguardando",$C$6:$C$105,"&lt;"&amp;C59)+COUNTIFS($B$6:B59,B59,$H$6:H59,"Aguardando",$C$6:C59,C59))</f>
        <v/>
      </c>
      <c r="L59" s="36">
        <f>IF(OR(A59="",B59="",C59="",J59="",H59&lt;&gt;"Aguardando"),"",IFERROR((SUMIFS($J$6:$J$105,$B$6:$B$105,B59,$H$6:$H$105,"Aguardando",$C$6:$C$105,"&lt;"&amp;C59)+SUMIFS($J$6:J59,$B$6:B59,B59,$H$6:H59,"Aguardando",$C$6:C59,C59)-J59)/'Parâmetros'!$B$5,""))</f>
        <v/>
      </c>
      <c r="M59" s="37">
        <f>IF(OR(B59="",C59="",L59=""),"",B59+C59+L59/1440)</f>
        <v/>
      </c>
      <c r="N59" s="16" t="n"/>
      <c r="O59" s="16" t="n"/>
      <c r="P59" s="16" t="n"/>
      <c r="Q59" s="22">
        <f>IF(OR(A59="",C59="",N59=""),"",MAX(0,(N59-C59)*1440))</f>
        <v/>
      </c>
      <c r="R59" s="22">
        <f>IF(OR(A59="",O59="",P59=""),"",MAX(0,(P59-O59)*1440))</f>
        <v/>
      </c>
      <c r="S59" s="7">
        <f>IF(OR(A59="",I59="",J59=""),"",IFERROR(IF(AND(F59="Encaixe",VLOOKUP(I59,'Vagas abertas'!$A$6:$G$105,2,FALSE)=B59,VLOOKUP(I59,'Vagas abertas'!$A$6:$G$105,3,FALSE)&gt;=C59,VLOOKUP(I59,'Vagas abertas'!$A$6:$G$105,4,FALSE)&gt;=J59,VLOOKUP(I59,'Vagas abertas'!$A$6:$G$105,7,FALSE)="Aberta",OR(VLOOKUP(I59,'Vagas abertas'!$A$6:$G$105,6,FALSE)="Qualquer",VLOOKUP(I59,'Vagas abertas'!$A$6:$G$105,6,FALSE)=E59),OR(G59="Sem preferência",VLOOKUP(I59,'Vagas abertas'!$A$6:$G$105,5,FALSE)=G59),COUNTIF($I$6:$I$105,I59)=1),"Vaga compatível","Conferir vaga"),"Conferir ID"))</f>
        <v/>
      </c>
    </row>
    <row r="60">
      <c r="A60" s="14" t="n"/>
      <c r="B60" s="33" t="n"/>
      <c r="C60" s="16" t="n"/>
      <c r="D60" s="14" t="n"/>
      <c r="E60" s="14" t="n"/>
      <c r="F60" s="17" t="n"/>
      <c r="G60" s="17" t="n"/>
      <c r="H60" s="17" t="n"/>
      <c r="I60" s="17" t="n"/>
      <c r="J60" s="18">
        <f>IF(OR(A60="",E60=""),"",IFERROR(VLOOKUP(E60,'Parâmetros'!$D$4:$E$7,2,FALSE),""))</f>
        <v/>
      </c>
      <c r="K60" s="19">
        <f>IF(OR(A60="",B60="",C60="",H60&lt;&gt;"Aguardando"),"",COUNTIFS($B$6:$B$105,B60,$H$6:$H$105,"Aguardando",$C$6:$C$105,"&lt;"&amp;C60)+COUNTIFS($B$6:B60,B60,$H$6:H60,"Aguardando",$C$6:C60,C60))</f>
        <v/>
      </c>
      <c r="L60" s="34">
        <f>IF(OR(A60="",B60="",C60="",J60="",H60&lt;&gt;"Aguardando"),"",IFERROR((SUMIFS($J$6:$J$105,$B$6:$B$105,B60,$H$6:$H$105,"Aguardando",$C$6:$C$105,"&lt;"&amp;C60)+SUMIFS($J$6:J60,$B$6:B60,B60,$H$6:H60,"Aguardando",$C$6:C60,C60)-J60)/'Parâmetros'!$B$5,""))</f>
        <v/>
      </c>
      <c r="M60" s="35">
        <f>IF(OR(B60="",C60="",L60=""),"",B60+C60+L60/1440)</f>
        <v/>
      </c>
      <c r="N60" s="16" t="n"/>
      <c r="O60" s="16" t="n"/>
      <c r="P60" s="16" t="n"/>
      <c r="Q60" s="18">
        <f>IF(OR(A60="",C60="",N60=""),"",MAX(0,(N60-C60)*1440))</f>
        <v/>
      </c>
      <c r="R60" s="18">
        <f>IF(OR(A60="",O60="",P60=""),"",MAX(0,(P60-O60)*1440))</f>
        <v/>
      </c>
      <c r="S60" s="5">
        <f>IF(OR(A60="",I60="",J60=""),"",IFERROR(IF(AND(F60="Encaixe",VLOOKUP(I60,'Vagas abertas'!$A$6:$G$105,2,FALSE)=B60,VLOOKUP(I60,'Vagas abertas'!$A$6:$G$105,3,FALSE)&gt;=C60,VLOOKUP(I60,'Vagas abertas'!$A$6:$G$105,4,FALSE)&gt;=J60,VLOOKUP(I60,'Vagas abertas'!$A$6:$G$105,7,FALSE)="Aberta",OR(VLOOKUP(I60,'Vagas abertas'!$A$6:$G$105,6,FALSE)="Qualquer",VLOOKUP(I60,'Vagas abertas'!$A$6:$G$105,6,FALSE)=E60),OR(G60="Sem preferência",VLOOKUP(I60,'Vagas abertas'!$A$6:$G$105,5,FALSE)=G60),COUNTIF($I$6:$I$105,I60)=1),"Vaga compatível","Conferir vaga"),"Conferir ID"))</f>
        <v/>
      </c>
    </row>
    <row r="61">
      <c r="A61" s="14" t="n"/>
      <c r="B61" s="33" t="n"/>
      <c r="C61" s="16" t="n"/>
      <c r="D61" s="14" t="n"/>
      <c r="E61" s="14" t="n"/>
      <c r="F61" s="17" t="n"/>
      <c r="G61" s="17" t="n"/>
      <c r="H61" s="17" t="n"/>
      <c r="I61" s="17" t="n"/>
      <c r="J61" s="22">
        <f>IF(OR(A61="",E61=""),"",IFERROR(VLOOKUP(E61,'Parâmetros'!$D$4:$E$7,2,FALSE),""))</f>
        <v/>
      </c>
      <c r="K61" s="23">
        <f>IF(OR(A61="",B61="",C61="",H61&lt;&gt;"Aguardando"),"",COUNTIFS($B$6:$B$105,B61,$H$6:$H$105,"Aguardando",$C$6:$C$105,"&lt;"&amp;C61)+COUNTIFS($B$6:B61,B61,$H$6:H61,"Aguardando",$C$6:C61,C61))</f>
        <v/>
      </c>
      <c r="L61" s="36">
        <f>IF(OR(A61="",B61="",C61="",J61="",H61&lt;&gt;"Aguardando"),"",IFERROR((SUMIFS($J$6:$J$105,$B$6:$B$105,B61,$H$6:$H$105,"Aguardando",$C$6:$C$105,"&lt;"&amp;C61)+SUMIFS($J$6:J61,$B$6:B61,B61,$H$6:H61,"Aguardando",$C$6:C61,C61)-J61)/'Parâmetros'!$B$5,""))</f>
        <v/>
      </c>
      <c r="M61" s="37">
        <f>IF(OR(B61="",C61="",L61=""),"",B61+C61+L61/1440)</f>
        <v/>
      </c>
      <c r="N61" s="16" t="n"/>
      <c r="O61" s="16" t="n"/>
      <c r="P61" s="16" t="n"/>
      <c r="Q61" s="22">
        <f>IF(OR(A61="",C61="",N61=""),"",MAX(0,(N61-C61)*1440))</f>
        <v/>
      </c>
      <c r="R61" s="22">
        <f>IF(OR(A61="",O61="",P61=""),"",MAX(0,(P61-O61)*1440))</f>
        <v/>
      </c>
      <c r="S61" s="7">
        <f>IF(OR(A61="",I61="",J61=""),"",IFERROR(IF(AND(F61="Encaixe",VLOOKUP(I61,'Vagas abertas'!$A$6:$G$105,2,FALSE)=B61,VLOOKUP(I61,'Vagas abertas'!$A$6:$G$105,3,FALSE)&gt;=C61,VLOOKUP(I61,'Vagas abertas'!$A$6:$G$105,4,FALSE)&gt;=J61,VLOOKUP(I61,'Vagas abertas'!$A$6:$G$105,7,FALSE)="Aberta",OR(VLOOKUP(I61,'Vagas abertas'!$A$6:$G$105,6,FALSE)="Qualquer",VLOOKUP(I61,'Vagas abertas'!$A$6:$G$105,6,FALSE)=E61),OR(G61="Sem preferência",VLOOKUP(I61,'Vagas abertas'!$A$6:$G$105,5,FALSE)=G61),COUNTIF($I$6:$I$105,I61)=1),"Vaga compatível","Conferir vaga"),"Conferir ID"))</f>
        <v/>
      </c>
    </row>
    <row r="62">
      <c r="A62" s="14" t="n"/>
      <c r="B62" s="33" t="n"/>
      <c r="C62" s="16" t="n"/>
      <c r="D62" s="14" t="n"/>
      <c r="E62" s="14" t="n"/>
      <c r="F62" s="17" t="n"/>
      <c r="G62" s="17" t="n"/>
      <c r="H62" s="17" t="n"/>
      <c r="I62" s="17" t="n"/>
      <c r="J62" s="18">
        <f>IF(OR(A62="",E62=""),"",IFERROR(VLOOKUP(E62,'Parâmetros'!$D$4:$E$7,2,FALSE),""))</f>
        <v/>
      </c>
      <c r="K62" s="19">
        <f>IF(OR(A62="",B62="",C62="",H62&lt;&gt;"Aguardando"),"",COUNTIFS($B$6:$B$105,B62,$H$6:$H$105,"Aguardando",$C$6:$C$105,"&lt;"&amp;C62)+COUNTIFS($B$6:B62,B62,$H$6:H62,"Aguardando",$C$6:C62,C62))</f>
        <v/>
      </c>
      <c r="L62" s="34">
        <f>IF(OR(A62="",B62="",C62="",J62="",H62&lt;&gt;"Aguardando"),"",IFERROR((SUMIFS($J$6:$J$105,$B$6:$B$105,B62,$H$6:$H$105,"Aguardando",$C$6:$C$105,"&lt;"&amp;C62)+SUMIFS($J$6:J62,$B$6:B62,B62,$H$6:H62,"Aguardando",$C$6:C62,C62)-J62)/'Parâmetros'!$B$5,""))</f>
        <v/>
      </c>
      <c r="M62" s="35">
        <f>IF(OR(B62="",C62="",L62=""),"",B62+C62+L62/1440)</f>
        <v/>
      </c>
      <c r="N62" s="16" t="n"/>
      <c r="O62" s="16" t="n"/>
      <c r="P62" s="16" t="n"/>
      <c r="Q62" s="18">
        <f>IF(OR(A62="",C62="",N62=""),"",MAX(0,(N62-C62)*1440))</f>
        <v/>
      </c>
      <c r="R62" s="18">
        <f>IF(OR(A62="",O62="",P62=""),"",MAX(0,(P62-O62)*1440))</f>
        <v/>
      </c>
      <c r="S62" s="5">
        <f>IF(OR(A62="",I62="",J62=""),"",IFERROR(IF(AND(F62="Encaixe",VLOOKUP(I62,'Vagas abertas'!$A$6:$G$105,2,FALSE)=B62,VLOOKUP(I62,'Vagas abertas'!$A$6:$G$105,3,FALSE)&gt;=C62,VLOOKUP(I62,'Vagas abertas'!$A$6:$G$105,4,FALSE)&gt;=J62,VLOOKUP(I62,'Vagas abertas'!$A$6:$G$105,7,FALSE)="Aberta",OR(VLOOKUP(I62,'Vagas abertas'!$A$6:$G$105,6,FALSE)="Qualquer",VLOOKUP(I62,'Vagas abertas'!$A$6:$G$105,6,FALSE)=E62),OR(G62="Sem preferência",VLOOKUP(I62,'Vagas abertas'!$A$6:$G$105,5,FALSE)=G62),COUNTIF($I$6:$I$105,I62)=1),"Vaga compatível","Conferir vaga"),"Conferir ID"))</f>
        <v/>
      </c>
    </row>
    <row r="63">
      <c r="A63" s="14" t="n"/>
      <c r="B63" s="33" t="n"/>
      <c r="C63" s="16" t="n"/>
      <c r="D63" s="14" t="n"/>
      <c r="E63" s="14" t="n"/>
      <c r="F63" s="17" t="n"/>
      <c r="G63" s="17" t="n"/>
      <c r="H63" s="17" t="n"/>
      <c r="I63" s="17" t="n"/>
      <c r="J63" s="22">
        <f>IF(OR(A63="",E63=""),"",IFERROR(VLOOKUP(E63,'Parâmetros'!$D$4:$E$7,2,FALSE),""))</f>
        <v/>
      </c>
      <c r="K63" s="23">
        <f>IF(OR(A63="",B63="",C63="",H63&lt;&gt;"Aguardando"),"",COUNTIFS($B$6:$B$105,B63,$H$6:$H$105,"Aguardando",$C$6:$C$105,"&lt;"&amp;C63)+COUNTIFS($B$6:B63,B63,$H$6:H63,"Aguardando",$C$6:C63,C63))</f>
        <v/>
      </c>
      <c r="L63" s="36">
        <f>IF(OR(A63="",B63="",C63="",J63="",H63&lt;&gt;"Aguardando"),"",IFERROR((SUMIFS($J$6:$J$105,$B$6:$B$105,B63,$H$6:$H$105,"Aguardando",$C$6:$C$105,"&lt;"&amp;C63)+SUMIFS($J$6:J63,$B$6:B63,B63,$H$6:H63,"Aguardando",$C$6:C63,C63)-J63)/'Parâmetros'!$B$5,""))</f>
        <v/>
      </c>
      <c r="M63" s="37">
        <f>IF(OR(B63="",C63="",L63=""),"",B63+C63+L63/1440)</f>
        <v/>
      </c>
      <c r="N63" s="16" t="n"/>
      <c r="O63" s="16" t="n"/>
      <c r="P63" s="16" t="n"/>
      <c r="Q63" s="22">
        <f>IF(OR(A63="",C63="",N63=""),"",MAX(0,(N63-C63)*1440))</f>
        <v/>
      </c>
      <c r="R63" s="22">
        <f>IF(OR(A63="",O63="",P63=""),"",MAX(0,(P63-O63)*1440))</f>
        <v/>
      </c>
      <c r="S63" s="7">
        <f>IF(OR(A63="",I63="",J63=""),"",IFERROR(IF(AND(F63="Encaixe",VLOOKUP(I63,'Vagas abertas'!$A$6:$G$105,2,FALSE)=B63,VLOOKUP(I63,'Vagas abertas'!$A$6:$G$105,3,FALSE)&gt;=C63,VLOOKUP(I63,'Vagas abertas'!$A$6:$G$105,4,FALSE)&gt;=J63,VLOOKUP(I63,'Vagas abertas'!$A$6:$G$105,7,FALSE)="Aberta",OR(VLOOKUP(I63,'Vagas abertas'!$A$6:$G$105,6,FALSE)="Qualquer",VLOOKUP(I63,'Vagas abertas'!$A$6:$G$105,6,FALSE)=E63),OR(G63="Sem preferência",VLOOKUP(I63,'Vagas abertas'!$A$6:$G$105,5,FALSE)=G63),COUNTIF($I$6:$I$105,I63)=1),"Vaga compatível","Conferir vaga"),"Conferir ID"))</f>
        <v/>
      </c>
    </row>
    <row r="64">
      <c r="A64" s="14" t="n"/>
      <c r="B64" s="33" t="n"/>
      <c r="C64" s="16" t="n"/>
      <c r="D64" s="14" t="n"/>
      <c r="E64" s="14" t="n"/>
      <c r="F64" s="17" t="n"/>
      <c r="G64" s="17" t="n"/>
      <c r="H64" s="17" t="n"/>
      <c r="I64" s="17" t="n"/>
      <c r="J64" s="18">
        <f>IF(OR(A64="",E64=""),"",IFERROR(VLOOKUP(E64,'Parâmetros'!$D$4:$E$7,2,FALSE),""))</f>
        <v/>
      </c>
      <c r="K64" s="19">
        <f>IF(OR(A64="",B64="",C64="",H64&lt;&gt;"Aguardando"),"",COUNTIFS($B$6:$B$105,B64,$H$6:$H$105,"Aguardando",$C$6:$C$105,"&lt;"&amp;C64)+COUNTIFS($B$6:B64,B64,$H$6:H64,"Aguardando",$C$6:C64,C64))</f>
        <v/>
      </c>
      <c r="L64" s="34">
        <f>IF(OR(A64="",B64="",C64="",J64="",H64&lt;&gt;"Aguardando"),"",IFERROR((SUMIFS($J$6:$J$105,$B$6:$B$105,B64,$H$6:$H$105,"Aguardando",$C$6:$C$105,"&lt;"&amp;C64)+SUMIFS($J$6:J64,$B$6:B64,B64,$H$6:H64,"Aguardando",$C$6:C64,C64)-J64)/'Parâmetros'!$B$5,""))</f>
        <v/>
      </c>
      <c r="M64" s="35">
        <f>IF(OR(B64="",C64="",L64=""),"",B64+C64+L64/1440)</f>
        <v/>
      </c>
      <c r="N64" s="16" t="n"/>
      <c r="O64" s="16" t="n"/>
      <c r="P64" s="16" t="n"/>
      <c r="Q64" s="18">
        <f>IF(OR(A64="",C64="",N64=""),"",MAX(0,(N64-C64)*1440))</f>
        <v/>
      </c>
      <c r="R64" s="18">
        <f>IF(OR(A64="",O64="",P64=""),"",MAX(0,(P64-O64)*1440))</f>
        <v/>
      </c>
      <c r="S64" s="5">
        <f>IF(OR(A64="",I64="",J64=""),"",IFERROR(IF(AND(F64="Encaixe",VLOOKUP(I64,'Vagas abertas'!$A$6:$G$105,2,FALSE)=B64,VLOOKUP(I64,'Vagas abertas'!$A$6:$G$105,3,FALSE)&gt;=C64,VLOOKUP(I64,'Vagas abertas'!$A$6:$G$105,4,FALSE)&gt;=J64,VLOOKUP(I64,'Vagas abertas'!$A$6:$G$105,7,FALSE)="Aberta",OR(VLOOKUP(I64,'Vagas abertas'!$A$6:$G$105,6,FALSE)="Qualquer",VLOOKUP(I64,'Vagas abertas'!$A$6:$G$105,6,FALSE)=E64),OR(G64="Sem preferência",VLOOKUP(I64,'Vagas abertas'!$A$6:$G$105,5,FALSE)=G64),COUNTIF($I$6:$I$105,I64)=1),"Vaga compatível","Conferir vaga"),"Conferir ID"))</f>
        <v/>
      </c>
    </row>
    <row r="65">
      <c r="A65" s="14" t="n"/>
      <c r="B65" s="33" t="n"/>
      <c r="C65" s="16" t="n"/>
      <c r="D65" s="14" t="n"/>
      <c r="E65" s="14" t="n"/>
      <c r="F65" s="17" t="n"/>
      <c r="G65" s="17" t="n"/>
      <c r="H65" s="17" t="n"/>
      <c r="I65" s="17" t="n"/>
      <c r="J65" s="22">
        <f>IF(OR(A65="",E65=""),"",IFERROR(VLOOKUP(E65,'Parâmetros'!$D$4:$E$7,2,FALSE),""))</f>
        <v/>
      </c>
      <c r="K65" s="23">
        <f>IF(OR(A65="",B65="",C65="",H65&lt;&gt;"Aguardando"),"",COUNTIFS($B$6:$B$105,B65,$H$6:$H$105,"Aguardando",$C$6:$C$105,"&lt;"&amp;C65)+COUNTIFS($B$6:B65,B65,$H$6:H65,"Aguardando",$C$6:C65,C65))</f>
        <v/>
      </c>
      <c r="L65" s="36">
        <f>IF(OR(A65="",B65="",C65="",J65="",H65&lt;&gt;"Aguardando"),"",IFERROR((SUMIFS($J$6:$J$105,$B$6:$B$105,B65,$H$6:$H$105,"Aguardando",$C$6:$C$105,"&lt;"&amp;C65)+SUMIFS($J$6:J65,$B$6:B65,B65,$H$6:H65,"Aguardando",$C$6:C65,C65)-J65)/'Parâmetros'!$B$5,""))</f>
        <v/>
      </c>
      <c r="M65" s="37">
        <f>IF(OR(B65="",C65="",L65=""),"",B65+C65+L65/1440)</f>
        <v/>
      </c>
      <c r="N65" s="16" t="n"/>
      <c r="O65" s="16" t="n"/>
      <c r="P65" s="16" t="n"/>
      <c r="Q65" s="22">
        <f>IF(OR(A65="",C65="",N65=""),"",MAX(0,(N65-C65)*1440))</f>
        <v/>
      </c>
      <c r="R65" s="22">
        <f>IF(OR(A65="",O65="",P65=""),"",MAX(0,(P65-O65)*1440))</f>
        <v/>
      </c>
      <c r="S65" s="7">
        <f>IF(OR(A65="",I65="",J65=""),"",IFERROR(IF(AND(F65="Encaixe",VLOOKUP(I65,'Vagas abertas'!$A$6:$G$105,2,FALSE)=B65,VLOOKUP(I65,'Vagas abertas'!$A$6:$G$105,3,FALSE)&gt;=C65,VLOOKUP(I65,'Vagas abertas'!$A$6:$G$105,4,FALSE)&gt;=J65,VLOOKUP(I65,'Vagas abertas'!$A$6:$G$105,7,FALSE)="Aberta",OR(VLOOKUP(I65,'Vagas abertas'!$A$6:$G$105,6,FALSE)="Qualquer",VLOOKUP(I65,'Vagas abertas'!$A$6:$G$105,6,FALSE)=E65),OR(G65="Sem preferência",VLOOKUP(I65,'Vagas abertas'!$A$6:$G$105,5,FALSE)=G65),COUNTIF($I$6:$I$105,I65)=1),"Vaga compatível","Conferir vaga"),"Conferir ID"))</f>
        <v/>
      </c>
    </row>
    <row r="66">
      <c r="A66" s="14" t="n"/>
      <c r="B66" s="33" t="n"/>
      <c r="C66" s="16" t="n"/>
      <c r="D66" s="14" t="n"/>
      <c r="E66" s="14" t="n"/>
      <c r="F66" s="17" t="n"/>
      <c r="G66" s="17" t="n"/>
      <c r="H66" s="17" t="n"/>
      <c r="I66" s="17" t="n"/>
      <c r="J66" s="18">
        <f>IF(OR(A66="",E66=""),"",IFERROR(VLOOKUP(E66,'Parâmetros'!$D$4:$E$7,2,FALSE),""))</f>
        <v/>
      </c>
      <c r="K66" s="19">
        <f>IF(OR(A66="",B66="",C66="",H66&lt;&gt;"Aguardando"),"",COUNTIFS($B$6:$B$105,B66,$H$6:$H$105,"Aguardando",$C$6:$C$105,"&lt;"&amp;C66)+COUNTIFS($B$6:B66,B66,$H$6:H66,"Aguardando",$C$6:C66,C66))</f>
        <v/>
      </c>
      <c r="L66" s="34">
        <f>IF(OR(A66="",B66="",C66="",J66="",H66&lt;&gt;"Aguardando"),"",IFERROR((SUMIFS($J$6:$J$105,$B$6:$B$105,B66,$H$6:$H$105,"Aguardando",$C$6:$C$105,"&lt;"&amp;C66)+SUMIFS($J$6:J66,$B$6:B66,B66,$H$6:H66,"Aguardando",$C$6:C66,C66)-J66)/'Parâmetros'!$B$5,""))</f>
        <v/>
      </c>
      <c r="M66" s="35">
        <f>IF(OR(B66="",C66="",L66=""),"",B66+C66+L66/1440)</f>
        <v/>
      </c>
      <c r="N66" s="16" t="n"/>
      <c r="O66" s="16" t="n"/>
      <c r="P66" s="16" t="n"/>
      <c r="Q66" s="18">
        <f>IF(OR(A66="",C66="",N66=""),"",MAX(0,(N66-C66)*1440))</f>
        <v/>
      </c>
      <c r="R66" s="18">
        <f>IF(OR(A66="",O66="",P66=""),"",MAX(0,(P66-O66)*1440))</f>
        <v/>
      </c>
      <c r="S66" s="5">
        <f>IF(OR(A66="",I66="",J66=""),"",IFERROR(IF(AND(F66="Encaixe",VLOOKUP(I66,'Vagas abertas'!$A$6:$G$105,2,FALSE)=B66,VLOOKUP(I66,'Vagas abertas'!$A$6:$G$105,3,FALSE)&gt;=C66,VLOOKUP(I66,'Vagas abertas'!$A$6:$G$105,4,FALSE)&gt;=J66,VLOOKUP(I66,'Vagas abertas'!$A$6:$G$105,7,FALSE)="Aberta",OR(VLOOKUP(I66,'Vagas abertas'!$A$6:$G$105,6,FALSE)="Qualquer",VLOOKUP(I66,'Vagas abertas'!$A$6:$G$105,6,FALSE)=E66),OR(G66="Sem preferência",VLOOKUP(I66,'Vagas abertas'!$A$6:$G$105,5,FALSE)=G66),COUNTIF($I$6:$I$105,I66)=1),"Vaga compatível","Conferir vaga"),"Conferir ID"))</f>
        <v/>
      </c>
    </row>
    <row r="67">
      <c r="A67" s="14" t="n"/>
      <c r="B67" s="33" t="n"/>
      <c r="C67" s="16" t="n"/>
      <c r="D67" s="14" t="n"/>
      <c r="E67" s="14" t="n"/>
      <c r="F67" s="17" t="n"/>
      <c r="G67" s="17" t="n"/>
      <c r="H67" s="17" t="n"/>
      <c r="I67" s="17" t="n"/>
      <c r="J67" s="22">
        <f>IF(OR(A67="",E67=""),"",IFERROR(VLOOKUP(E67,'Parâmetros'!$D$4:$E$7,2,FALSE),""))</f>
        <v/>
      </c>
      <c r="K67" s="23">
        <f>IF(OR(A67="",B67="",C67="",H67&lt;&gt;"Aguardando"),"",COUNTIFS($B$6:$B$105,B67,$H$6:$H$105,"Aguardando",$C$6:$C$105,"&lt;"&amp;C67)+COUNTIFS($B$6:B67,B67,$H$6:H67,"Aguardando",$C$6:C67,C67))</f>
        <v/>
      </c>
      <c r="L67" s="36">
        <f>IF(OR(A67="",B67="",C67="",J67="",H67&lt;&gt;"Aguardando"),"",IFERROR((SUMIFS($J$6:$J$105,$B$6:$B$105,B67,$H$6:$H$105,"Aguardando",$C$6:$C$105,"&lt;"&amp;C67)+SUMIFS($J$6:J67,$B$6:B67,B67,$H$6:H67,"Aguardando",$C$6:C67,C67)-J67)/'Parâmetros'!$B$5,""))</f>
        <v/>
      </c>
      <c r="M67" s="37">
        <f>IF(OR(B67="",C67="",L67=""),"",B67+C67+L67/1440)</f>
        <v/>
      </c>
      <c r="N67" s="16" t="n"/>
      <c r="O67" s="16" t="n"/>
      <c r="P67" s="16" t="n"/>
      <c r="Q67" s="22">
        <f>IF(OR(A67="",C67="",N67=""),"",MAX(0,(N67-C67)*1440))</f>
        <v/>
      </c>
      <c r="R67" s="22">
        <f>IF(OR(A67="",O67="",P67=""),"",MAX(0,(P67-O67)*1440))</f>
        <v/>
      </c>
      <c r="S67" s="7">
        <f>IF(OR(A67="",I67="",J67=""),"",IFERROR(IF(AND(F67="Encaixe",VLOOKUP(I67,'Vagas abertas'!$A$6:$G$105,2,FALSE)=B67,VLOOKUP(I67,'Vagas abertas'!$A$6:$G$105,3,FALSE)&gt;=C67,VLOOKUP(I67,'Vagas abertas'!$A$6:$G$105,4,FALSE)&gt;=J67,VLOOKUP(I67,'Vagas abertas'!$A$6:$G$105,7,FALSE)="Aberta",OR(VLOOKUP(I67,'Vagas abertas'!$A$6:$G$105,6,FALSE)="Qualquer",VLOOKUP(I67,'Vagas abertas'!$A$6:$G$105,6,FALSE)=E67),OR(G67="Sem preferência",VLOOKUP(I67,'Vagas abertas'!$A$6:$G$105,5,FALSE)=G67),COUNTIF($I$6:$I$105,I67)=1),"Vaga compatível","Conferir vaga"),"Conferir ID"))</f>
        <v/>
      </c>
    </row>
    <row r="68">
      <c r="A68" s="14" t="n"/>
      <c r="B68" s="33" t="n"/>
      <c r="C68" s="16" t="n"/>
      <c r="D68" s="14" t="n"/>
      <c r="E68" s="14" t="n"/>
      <c r="F68" s="17" t="n"/>
      <c r="G68" s="17" t="n"/>
      <c r="H68" s="17" t="n"/>
      <c r="I68" s="17" t="n"/>
      <c r="J68" s="18">
        <f>IF(OR(A68="",E68=""),"",IFERROR(VLOOKUP(E68,'Parâmetros'!$D$4:$E$7,2,FALSE),""))</f>
        <v/>
      </c>
      <c r="K68" s="19">
        <f>IF(OR(A68="",B68="",C68="",H68&lt;&gt;"Aguardando"),"",COUNTIFS($B$6:$B$105,B68,$H$6:$H$105,"Aguardando",$C$6:$C$105,"&lt;"&amp;C68)+COUNTIFS($B$6:B68,B68,$H$6:H68,"Aguardando",$C$6:C68,C68))</f>
        <v/>
      </c>
      <c r="L68" s="34">
        <f>IF(OR(A68="",B68="",C68="",J68="",H68&lt;&gt;"Aguardando"),"",IFERROR((SUMIFS($J$6:$J$105,$B$6:$B$105,B68,$H$6:$H$105,"Aguardando",$C$6:$C$105,"&lt;"&amp;C68)+SUMIFS($J$6:J68,$B$6:B68,B68,$H$6:H68,"Aguardando",$C$6:C68,C68)-J68)/'Parâmetros'!$B$5,""))</f>
        <v/>
      </c>
      <c r="M68" s="35">
        <f>IF(OR(B68="",C68="",L68=""),"",B68+C68+L68/1440)</f>
        <v/>
      </c>
      <c r="N68" s="16" t="n"/>
      <c r="O68" s="16" t="n"/>
      <c r="P68" s="16" t="n"/>
      <c r="Q68" s="18">
        <f>IF(OR(A68="",C68="",N68=""),"",MAX(0,(N68-C68)*1440))</f>
        <v/>
      </c>
      <c r="R68" s="18">
        <f>IF(OR(A68="",O68="",P68=""),"",MAX(0,(P68-O68)*1440))</f>
        <v/>
      </c>
      <c r="S68" s="5">
        <f>IF(OR(A68="",I68="",J68=""),"",IFERROR(IF(AND(F68="Encaixe",VLOOKUP(I68,'Vagas abertas'!$A$6:$G$105,2,FALSE)=B68,VLOOKUP(I68,'Vagas abertas'!$A$6:$G$105,3,FALSE)&gt;=C68,VLOOKUP(I68,'Vagas abertas'!$A$6:$G$105,4,FALSE)&gt;=J68,VLOOKUP(I68,'Vagas abertas'!$A$6:$G$105,7,FALSE)="Aberta",OR(VLOOKUP(I68,'Vagas abertas'!$A$6:$G$105,6,FALSE)="Qualquer",VLOOKUP(I68,'Vagas abertas'!$A$6:$G$105,6,FALSE)=E68),OR(G68="Sem preferência",VLOOKUP(I68,'Vagas abertas'!$A$6:$G$105,5,FALSE)=G68),COUNTIF($I$6:$I$105,I68)=1),"Vaga compatível","Conferir vaga"),"Conferir ID"))</f>
        <v/>
      </c>
    </row>
    <row r="69">
      <c r="A69" s="14" t="n"/>
      <c r="B69" s="33" t="n"/>
      <c r="C69" s="16" t="n"/>
      <c r="D69" s="14" t="n"/>
      <c r="E69" s="14" t="n"/>
      <c r="F69" s="17" t="n"/>
      <c r="G69" s="17" t="n"/>
      <c r="H69" s="17" t="n"/>
      <c r="I69" s="17" t="n"/>
      <c r="J69" s="22">
        <f>IF(OR(A69="",E69=""),"",IFERROR(VLOOKUP(E69,'Parâmetros'!$D$4:$E$7,2,FALSE),""))</f>
        <v/>
      </c>
      <c r="K69" s="23">
        <f>IF(OR(A69="",B69="",C69="",H69&lt;&gt;"Aguardando"),"",COUNTIFS($B$6:$B$105,B69,$H$6:$H$105,"Aguardando",$C$6:$C$105,"&lt;"&amp;C69)+COUNTIFS($B$6:B69,B69,$H$6:H69,"Aguardando",$C$6:C69,C69))</f>
        <v/>
      </c>
      <c r="L69" s="36">
        <f>IF(OR(A69="",B69="",C69="",J69="",H69&lt;&gt;"Aguardando"),"",IFERROR((SUMIFS($J$6:$J$105,$B$6:$B$105,B69,$H$6:$H$105,"Aguardando",$C$6:$C$105,"&lt;"&amp;C69)+SUMIFS($J$6:J69,$B$6:B69,B69,$H$6:H69,"Aguardando",$C$6:C69,C69)-J69)/'Parâmetros'!$B$5,""))</f>
        <v/>
      </c>
      <c r="M69" s="37">
        <f>IF(OR(B69="",C69="",L69=""),"",B69+C69+L69/1440)</f>
        <v/>
      </c>
      <c r="N69" s="16" t="n"/>
      <c r="O69" s="16" t="n"/>
      <c r="P69" s="16" t="n"/>
      <c r="Q69" s="22">
        <f>IF(OR(A69="",C69="",N69=""),"",MAX(0,(N69-C69)*1440))</f>
        <v/>
      </c>
      <c r="R69" s="22">
        <f>IF(OR(A69="",O69="",P69=""),"",MAX(0,(P69-O69)*1440))</f>
        <v/>
      </c>
      <c r="S69" s="7">
        <f>IF(OR(A69="",I69="",J69=""),"",IFERROR(IF(AND(F69="Encaixe",VLOOKUP(I69,'Vagas abertas'!$A$6:$G$105,2,FALSE)=B69,VLOOKUP(I69,'Vagas abertas'!$A$6:$G$105,3,FALSE)&gt;=C69,VLOOKUP(I69,'Vagas abertas'!$A$6:$G$105,4,FALSE)&gt;=J69,VLOOKUP(I69,'Vagas abertas'!$A$6:$G$105,7,FALSE)="Aberta",OR(VLOOKUP(I69,'Vagas abertas'!$A$6:$G$105,6,FALSE)="Qualquer",VLOOKUP(I69,'Vagas abertas'!$A$6:$G$105,6,FALSE)=E69),OR(G69="Sem preferência",VLOOKUP(I69,'Vagas abertas'!$A$6:$G$105,5,FALSE)=G69),COUNTIF($I$6:$I$105,I69)=1),"Vaga compatível","Conferir vaga"),"Conferir ID"))</f>
        <v/>
      </c>
    </row>
    <row r="70">
      <c r="A70" s="14" t="n"/>
      <c r="B70" s="33" t="n"/>
      <c r="C70" s="16" t="n"/>
      <c r="D70" s="14" t="n"/>
      <c r="E70" s="14" t="n"/>
      <c r="F70" s="17" t="n"/>
      <c r="G70" s="17" t="n"/>
      <c r="H70" s="17" t="n"/>
      <c r="I70" s="17" t="n"/>
      <c r="J70" s="18">
        <f>IF(OR(A70="",E70=""),"",IFERROR(VLOOKUP(E70,'Parâmetros'!$D$4:$E$7,2,FALSE),""))</f>
        <v/>
      </c>
      <c r="K70" s="19">
        <f>IF(OR(A70="",B70="",C70="",H70&lt;&gt;"Aguardando"),"",COUNTIFS($B$6:$B$105,B70,$H$6:$H$105,"Aguardando",$C$6:$C$105,"&lt;"&amp;C70)+COUNTIFS($B$6:B70,B70,$H$6:H70,"Aguardando",$C$6:C70,C70))</f>
        <v/>
      </c>
      <c r="L70" s="34">
        <f>IF(OR(A70="",B70="",C70="",J70="",H70&lt;&gt;"Aguardando"),"",IFERROR((SUMIFS($J$6:$J$105,$B$6:$B$105,B70,$H$6:$H$105,"Aguardando",$C$6:$C$105,"&lt;"&amp;C70)+SUMIFS($J$6:J70,$B$6:B70,B70,$H$6:H70,"Aguardando",$C$6:C70,C70)-J70)/'Parâmetros'!$B$5,""))</f>
        <v/>
      </c>
      <c r="M70" s="35">
        <f>IF(OR(B70="",C70="",L70=""),"",B70+C70+L70/1440)</f>
        <v/>
      </c>
      <c r="N70" s="16" t="n"/>
      <c r="O70" s="16" t="n"/>
      <c r="P70" s="16" t="n"/>
      <c r="Q70" s="18">
        <f>IF(OR(A70="",C70="",N70=""),"",MAX(0,(N70-C70)*1440))</f>
        <v/>
      </c>
      <c r="R70" s="18">
        <f>IF(OR(A70="",O70="",P70=""),"",MAX(0,(P70-O70)*1440))</f>
        <v/>
      </c>
      <c r="S70" s="5">
        <f>IF(OR(A70="",I70="",J70=""),"",IFERROR(IF(AND(F70="Encaixe",VLOOKUP(I70,'Vagas abertas'!$A$6:$G$105,2,FALSE)=B70,VLOOKUP(I70,'Vagas abertas'!$A$6:$G$105,3,FALSE)&gt;=C70,VLOOKUP(I70,'Vagas abertas'!$A$6:$G$105,4,FALSE)&gt;=J70,VLOOKUP(I70,'Vagas abertas'!$A$6:$G$105,7,FALSE)="Aberta",OR(VLOOKUP(I70,'Vagas abertas'!$A$6:$G$105,6,FALSE)="Qualquer",VLOOKUP(I70,'Vagas abertas'!$A$6:$G$105,6,FALSE)=E70),OR(G70="Sem preferência",VLOOKUP(I70,'Vagas abertas'!$A$6:$G$105,5,FALSE)=G70),COUNTIF($I$6:$I$105,I70)=1),"Vaga compatível","Conferir vaga"),"Conferir ID"))</f>
        <v/>
      </c>
    </row>
    <row r="71">
      <c r="A71" s="14" t="n"/>
      <c r="B71" s="33" t="n"/>
      <c r="C71" s="16" t="n"/>
      <c r="D71" s="14" t="n"/>
      <c r="E71" s="14" t="n"/>
      <c r="F71" s="17" t="n"/>
      <c r="G71" s="17" t="n"/>
      <c r="H71" s="17" t="n"/>
      <c r="I71" s="17" t="n"/>
      <c r="J71" s="22">
        <f>IF(OR(A71="",E71=""),"",IFERROR(VLOOKUP(E71,'Parâmetros'!$D$4:$E$7,2,FALSE),""))</f>
        <v/>
      </c>
      <c r="K71" s="23">
        <f>IF(OR(A71="",B71="",C71="",H71&lt;&gt;"Aguardando"),"",COUNTIFS($B$6:$B$105,B71,$H$6:$H$105,"Aguardando",$C$6:$C$105,"&lt;"&amp;C71)+COUNTIFS($B$6:B71,B71,$H$6:H71,"Aguardando",$C$6:C71,C71))</f>
        <v/>
      </c>
      <c r="L71" s="36">
        <f>IF(OR(A71="",B71="",C71="",J71="",H71&lt;&gt;"Aguardando"),"",IFERROR((SUMIFS($J$6:$J$105,$B$6:$B$105,B71,$H$6:$H$105,"Aguardando",$C$6:$C$105,"&lt;"&amp;C71)+SUMIFS($J$6:J71,$B$6:B71,B71,$H$6:H71,"Aguardando",$C$6:C71,C71)-J71)/'Parâmetros'!$B$5,""))</f>
        <v/>
      </c>
      <c r="M71" s="37">
        <f>IF(OR(B71="",C71="",L71=""),"",B71+C71+L71/1440)</f>
        <v/>
      </c>
      <c r="N71" s="16" t="n"/>
      <c r="O71" s="16" t="n"/>
      <c r="P71" s="16" t="n"/>
      <c r="Q71" s="22">
        <f>IF(OR(A71="",C71="",N71=""),"",MAX(0,(N71-C71)*1440))</f>
        <v/>
      </c>
      <c r="R71" s="22">
        <f>IF(OR(A71="",O71="",P71=""),"",MAX(0,(P71-O71)*1440))</f>
        <v/>
      </c>
      <c r="S71" s="7">
        <f>IF(OR(A71="",I71="",J71=""),"",IFERROR(IF(AND(F71="Encaixe",VLOOKUP(I71,'Vagas abertas'!$A$6:$G$105,2,FALSE)=B71,VLOOKUP(I71,'Vagas abertas'!$A$6:$G$105,3,FALSE)&gt;=C71,VLOOKUP(I71,'Vagas abertas'!$A$6:$G$105,4,FALSE)&gt;=J71,VLOOKUP(I71,'Vagas abertas'!$A$6:$G$105,7,FALSE)="Aberta",OR(VLOOKUP(I71,'Vagas abertas'!$A$6:$G$105,6,FALSE)="Qualquer",VLOOKUP(I71,'Vagas abertas'!$A$6:$G$105,6,FALSE)=E71),OR(G71="Sem preferência",VLOOKUP(I71,'Vagas abertas'!$A$6:$G$105,5,FALSE)=G71),COUNTIF($I$6:$I$105,I71)=1),"Vaga compatível","Conferir vaga"),"Conferir ID"))</f>
        <v/>
      </c>
    </row>
    <row r="72">
      <c r="A72" s="14" t="n"/>
      <c r="B72" s="33" t="n"/>
      <c r="C72" s="16" t="n"/>
      <c r="D72" s="14" t="n"/>
      <c r="E72" s="14" t="n"/>
      <c r="F72" s="17" t="n"/>
      <c r="G72" s="17" t="n"/>
      <c r="H72" s="17" t="n"/>
      <c r="I72" s="17" t="n"/>
      <c r="J72" s="18">
        <f>IF(OR(A72="",E72=""),"",IFERROR(VLOOKUP(E72,'Parâmetros'!$D$4:$E$7,2,FALSE),""))</f>
        <v/>
      </c>
      <c r="K72" s="19">
        <f>IF(OR(A72="",B72="",C72="",H72&lt;&gt;"Aguardando"),"",COUNTIFS($B$6:$B$105,B72,$H$6:$H$105,"Aguardando",$C$6:$C$105,"&lt;"&amp;C72)+COUNTIFS($B$6:B72,B72,$H$6:H72,"Aguardando",$C$6:C72,C72))</f>
        <v/>
      </c>
      <c r="L72" s="34">
        <f>IF(OR(A72="",B72="",C72="",J72="",H72&lt;&gt;"Aguardando"),"",IFERROR((SUMIFS($J$6:$J$105,$B$6:$B$105,B72,$H$6:$H$105,"Aguardando",$C$6:$C$105,"&lt;"&amp;C72)+SUMIFS($J$6:J72,$B$6:B72,B72,$H$6:H72,"Aguardando",$C$6:C72,C72)-J72)/'Parâmetros'!$B$5,""))</f>
        <v/>
      </c>
      <c r="M72" s="35">
        <f>IF(OR(B72="",C72="",L72=""),"",B72+C72+L72/1440)</f>
        <v/>
      </c>
      <c r="N72" s="16" t="n"/>
      <c r="O72" s="16" t="n"/>
      <c r="P72" s="16" t="n"/>
      <c r="Q72" s="18">
        <f>IF(OR(A72="",C72="",N72=""),"",MAX(0,(N72-C72)*1440))</f>
        <v/>
      </c>
      <c r="R72" s="18">
        <f>IF(OR(A72="",O72="",P72=""),"",MAX(0,(P72-O72)*1440))</f>
        <v/>
      </c>
      <c r="S72" s="5">
        <f>IF(OR(A72="",I72="",J72=""),"",IFERROR(IF(AND(F72="Encaixe",VLOOKUP(I72,'Vagas abertas'!$A$6:$G$105,2,FALSE)=B72,VLOOKUP(I72,'Vagas abertas'!$A$6:$G$105,3,FALSE)&gt;=C72,VLOOKUP(I72,'Vagas abertas'!$A$6:$G$105,4,FALSE)&gt;=J72,VLOOKUP(I72,'Vagas abertas'!$A$6:$G$105,7,FALSE)="Aberta",OR(VLOOKUP(I72,'Vagas abertas'!$A$6:$G$105,6,FALSE)="Qualquer",VLOOKUP(I72,'Vagas abertas'!$A$6:$G$105,6,FALSE)=E72),OR(G72="Sem preferência",VLOOKUP(I72,'Vagas abertas'!$A$6:$G$105,5,FALSE)=G72),COUNTIF($I$6:$I$105,I72)=1),"Vaga compatível","Conferir vaga"),"Conferir ID"))</f>
        <v/>
      </c>
    </row>
    <row r="73">
      <c r="A73" s="14" t="n"/>
      <c r="B73" s="33" t="n"/>
      <c r="C73" s="16" t="n"/>
      <c r="D73" s="14" t="n"/>
      <c r="E73" s="14" t="n"/>
      <c r="F73" s="17" t="n"/>
      <c r="G73" s="17" t="n"/>
      <c r="H73" s="17" t="n"/>
      <c r="I73" s="17" t="n"/>
      <c r="J73" s="22">
        <f>IF(OR(A73="",E73=""),"",IFERROR(VLOOKUP(E73,'Parâmetros'!$D$4:$E$7,2,FALSE),""))</f>
        <v/>
      </c>
      <c r="K73" s="23">
        <f>IF(OR(A73="",B73="",C73="",H73&lt;&gt;"Aguardando"),"",COUNTIFS($B$6:$B$105,B73,$H$6:$H$105,"Aguardando",$C$6:$C$105,"&lt;"&amp;C73)+COUNTIFS($B$6:B73,B73,$H$6:H73,"Aguardando",$C$6:C73,C73))</f>
        <v/>
      </c>
      <c r="L73" s="36">
        <f>IF(OR(A73="",B73="",C73="",J73="",H73&lt;&gt;"Aguardando"),"",IFERROR((SUMIFS($J$6:$J$105,$B$6:$B$105,B73,$H$6:$H$105,"Aguardando",$C$6:$C$105,"&lt;"&amp;C73)+SUMIFS($J$6:J73,$B$6:B73,B73,$H$6:H73,"Aguardando",$C$6:C73,C73)-J73)/'Parâmetros'!$B$5,""))</f>
        <v/>
      </c>
      <c r="M73" s="37">
        <f>IF(OR(B73="",C73="",L73=""),"",B73+C73+L73/1440)</f>
        <v/>
      </c>
      <c r="N73" s="16" t="n"/>
      <c r="O73" s="16" t="n"/>
      <c r="P73" s="16" t="n"/>
      <c r="Q73" s="22">
        <f>IF(OR(A73="",C73="",N73=""),"",MAX(0,(N73-C73)*1440))</f>
        <v/>
      </c>
      <c r="R73" s="22">
        <f>IF(OR(A73="",O73="",P73=""),"",MAX(0,(P73-O73)*1440))</f>
        <v/>
      </c>
      <c r="S73" s="7">
        <f>IF(OR(A73="",I73="",J73=""),"",IFERROR(IF(AND(F73="Encaixe",VLOOKUP(I73,'Vagas abertas'!$A$6:$G$105,2,FALSE)=B73,VLOOKUP(I73,'Vagas abertas'!$A$6:$G$105,3,FALSE)&gt;=C73,VLOOKUP(I73,'Vagas abertas'!$A$6:$G$105,4,FALSE)&gt;=J73,VLOOKUP(I73,'Vagas abertas'!$A$6:$G$105,7,FALSE)="Aberta",OR(VLOOKUP(I73,'Vagas abertas'!$A$6:$G$105,6,FALSE)="Qualquer",VLOOKUP(I73,'Vagas abertas'!$A$6:$G$105,6,FALSE)=E73),OR(G73="Sem preferência",VLOOKUP(I73,'Vagas abertas'!$A$6:$G$105,5,FALSE)=G73),COUNTIF($I$6:$I$105,I73)=1),"Vaga compatível","Conferir vaga"),"Conferir ID"))</f>
        <v/>
      </c>
    </row>
    <row r="74">
      <c r="A74" s="14" t="n"/>
      <c r="B74" s="33" t="n"/>
      <c r="C74" s="16" t="n"/>
      <c r="D74" s="14" t="n"/>
      <c r="E74" s="14" t="n"/>
      <c r="F74" s="17" t="n"/>
      <c r="G74" s="17" t="n"/>
      <c r="H74" s="17" t="n"/>
      <c r="I74" s="17" t="n"/>
      <c r="J74" s="18">
        <f>IF(OR(A74="",E74=""),"",IFERROR(VLOOKUP(E74,'Parâmetros'!$D$4:$E$7,2,FALSE),""))</f>
        <v/>
      </c>
      <c r="K74" s="19">
        <f>IF(OR(A74="",B74="",C74="",H74&lt;&gt;"Aguardando"),"",COUNTIFS($B$6:$B$105,B74,$H$6:$H$105,"Aguardando",$C$6:$C$105,"&lt;"&amp;C74)+COUNTIFS($B$6:B74,B74,$H$6:H74,"Aguardando",$C$6:C74,C74))</f>
        <v/>
      </c>
      <c r="L74" s="34">
        <f>IF(OR(A74="",B74="",C74="",J74="",H74&lt;&gt;"Aguardando"),"",IFERROR((SUMIFS($J$6:$J$105,$B$6:$B$105,B74,$H$6:$H$105,"Aguardando",$C$6:$C$105,"&lt;"&amp;C74)+SUMIFS($J$6:J74,$B$6:B74,B74,$H$6:H74,"Aguardando",$C$6:C74,C74)-J74)/'Parâmetros'!$B$5,""))</f>
        <v/>
      </c>
      <c r="M74" s="35">
        <f>IF(OR(B74="",C74="",L74=""),"",B74+C74+L74/1440)</f>
        <v/>
      </c>
      <c r="N74" s="16" t="n"/>
      <c r="O74" s="16" t="n"/>
      <c r="P74" s="16" t="n"/>
      <c r="Q74" s="18">
        <f>IF(OR(A74="",C74="",N74=""),"",MAX(0,(N74-C74)*1440))</f>
        <v/>
      </c>
      <c r="R74" s="18">
        <f>IF(OR(A74="",O74="",P74=""),"",MAX(0,(P74-O74)*1440))</f>
        <v/>
      </c>
      <c r="S74" s="5">
        <f>IF(OR(A74="",I74="",J74=""),"",IFERROR(IF(AND(F74="Encaixe",VLOOKUP(I74,'Vagas abertas'!$A$6:$G$105,2,FALSE)=B74,VLOOKUP(I74,'Vagas abertas'!$A$6:$G$105,3,FALSE)&gt;=C74,VLOOKUP(I74,'Vagas abertas'!$A$6:$G$105,4,FALSE)&gt;=J74,VLOOKUP(I74,'Vagas abertas'!$A$6:$G$105,7,FALSE)="Aberta",OR(VLOOKUP(I74,'Vagas abertas'!$A$6:$G$105,6,FALSE)="Qualquer",VLOOKUP(I74,'Vagas abertas'!$A$6:$G$105,6,FALSE)=E74),OR(G74="Sem preferência",VLOOKUP(I74,'Vagas abertas'!$A$6:$G$105,5,FALSE)=G74),COUNTIF($I$6:$I$105,I74)=1),"Vaga compatível","Conferir vaga"),"Conferir ID"))</f>
        <v/>
      </c>
    </row>
    <row r="75">
      <c r="A75" s="14" t="n"/>
      <c r="B75" s="33" t="n"/>
      <c r="C75" s="16" t="n"/>
      <c r="D75" s="14" t="n"/>
      <c r="E75" s="14" t="n"/>
      <c r="F75" s="17" t="n"/>
      <c r="G75" s="17" t="n"/>
      <c r="H75" s="17" t="n"/>
      <c r="I75" s="17" t="n"/>
      <c r="J75" s="22">
        <f>IF(OR(A75="",E75=""),"",IFERROR(VLOOKUP(E75,'Parâmetros'!$D$4:$E$7,2,FALSE),""))</f>
        <v/>
      </c>
      <c r="K75" s="23">
        <f>IF(OR(A75="",B75="",C75="",H75&lt;&gt;"Aguardando"),"",COUNTIFS($B$6:$B$105,B75,$H$6:$H$105,"Aguardando",$C$6:$C$105,"&lt;"&amp;C75)+COUNTIFS($B$6:B75,B75,$H$6:H75,"Aguardando",$C$6:C75,C75))</f>
        <v/>
      </c>
      <c r="L75" s="36">
        <f>IF(OR(A75="",B75="",C75="",J75="",H75&lt;&gt;"Aguardando"),"",IFERROR((SUMIFS($J$6:$J$105,$B$6:$B$105,B75,$H$6:$H$105,"Aguardando",$C$6:$C$105,"&lt;"&amp;C75)+SUMIFS($J$6:J75,$B$6:B75,B75,$H$6:H75,"Aguardando",$C$6:C75,C75)-J75)/'Parâmetros'!$B$5,""))</f>
        <v/>
      </c>
      <c r="M75" s="37">
        <f>IF(OR(B75="",C75="",L75=""),"",B75+C75+L75/1440)</f>
        <v/>
      </c>
      <c r="N75" s="16" t="n"/>
      <c r="O75" s="16" t="n"/>
      <c r="P75" s="16" t="n"/>
      <c r="Q75" s="22">
        <f>IF(OR(A75="",C75="",N75=""),"",MAX(0,(N75-C75)*1440))</f>
        <v/>
      </c>
      <c r="R75" s="22">
        <f>IF(OR(A75="",O75="",P75=""),"",MAX(0,(P75-O75)*1440))</f>
        <v/>
      </c>
      <c r="S75" s="7">
        <f>IF(OR(A75="",I75="",J75=""),"",IFERROR(IF(AND(F75="Encaixe",VLOOKUP(I75,'Vagas abertas'!$A$6:$G$105,2,FALSE)=B75,VLOOKUP(I75,'Vagas abertas'!$A$6:$G$105,3,FALSE)&gt;=C75,VLOOKUP(I75,'Vagas abertas'!$A$6:$G$105,4,FALSE)&gt;=J75,VLOOKUP(I75,'Vagas abertas'!$A$6:$G$105,7,FALSE)="Aberta",OR(VLOOKUP(I75,'Vagas abertas'!$A$6:$G$105,6,FALSE)="Qualquer",VLOOKUP(I75,'Vagas abertas'!$A$6:$G$105,6,FALSE)=E75),OR(G75="Sem preferência",VLOOKUP(I75,'Vagas abertas'!$A$6:$G$105,5,FALSE)=G75),COUNTIF($I$6:$I$105,I75)=1),"Vaga compatível","Conferir vaga"),"Conferir ID"))</f>
        <v/>
      </c>
    </row>
    <row r="76">
      <c r="A76" s="14" t="n"/>
      <c r="B76" s="33" t="n"/>
      <c r="C76" s="16" t="n"/>
      <c r="D76" s="14" t="n"/>
      <c r="E76" s="14" t="n"/>
      <c r="F76" s="17" t="n"/>
      <c r="G76" s="17" t="n"/>
      <c r="H76" s="17" t="n"/>
      <c r="I76" s="17" t="n"/>
      <c r="J76" s="18">
        <f>IF(OR(A76="",E76=""),"",IFERROR(VLOOKUP(E76,'Parâmetros'!$D$4:$E$7,2,FALSE),""))</f>
        <v/>
      </c>
      <c r="K76" s="19">
        <f>IF(OR(A76="",B76="",C76="",H76&lt;&gt;"Aguardando"),"",COUNTIFS($B$6:$B$105,B76,$H$6:$H$105,"Aguardando",$C$6:$C$105,"&lt;"&amp;C76)+COUNTIFS($B$6:B76,B76,$H$6:H76,"Aguardando",$C$6:C76,C76))</f>
        <v/>
      </c>
      <c r="L76" s="34">
        <f>IF(OR(A76="",B76="",C76="",J76="",H76&lt;&gt;"Aguardando"),"",IFERROR((SUMIFS($J$6:$J$105,$B$6:$B$105,B76,$H$6:$H$105,"Aguardando",$C$6:$C$105,"&lt;"&amp;C76)+SUMIFS($J$6:J76,$B$6:B76,B76,$H$6:H76,"Aguardando",$C$6:C76,C76)-J76)/'Parâmetros'!$B$5,""))</f>
        <v/>
      </c>
      <c r="M76" s="35">
        <f>IF(OR(B76="",C76="",L76=""),"",B76+C76+L76/1440)</f>
        <v/>
      </c>
      <c r="N76" s="16" t="n"/>
      <c r="O76" s="16" t="n"/>
      <c r="P76" s="16" t="n"/>
      <c r="Q76" s="18">
        <f>IF(OR(A76="",C76="",N76=""),"",MAX(0,(N76-C76)*1440))</f>
        <v/>
      </c>
      <c r="R76" s="18">
        <f>IF(OR(A76="",O76="",P76=""),"",MAX(0,(P76-O76)*1440))</f>
        <v/>
      </c>
      <c r="S76" s="5">
        <f>IF(OR(A76="",I76="",J76=""),"",IFERROR(IF(AND(F76="Encaixe",VLOOKUP(I76,'Vagas abertas'!$A$6:$G$105,2,FALSE)=B76,VLOOKUP(I76,'Vagas abertas'!$A$6:$G$105,3,FALSE)&gt;=C76,VLOOKUP(I76,'Vagas abertas'!$A$6:$G$105,4,FALSE)&gt;=J76,VLOOKUP(I76,'Vagas abertas'!$A$6:$G$105,7,FALSE)="Aberta",OR(VLOOKUP(I76,'Vagas abertas'!$A$6:$G$105,6,FALSE)="Qualquer",VLOOKUP(I76,'Vagas abertas'!$A$6:$G$105,6,FALSE)=E76),OR(G76="Sem preferência",VLOOKUP(I76,'Vagas abertas'!$A$6:$G$105,5,FALSE)=G76),COUNTIF($I$6:$I$105,I76)=1),"Vaga compatível","Conferir vaga"),"Conferir ID"))</f>
        <v/>
      </c>
    </row>
    <row r="77">
      <c r="A77" s="14" t="n"/>
      <c r="B77" s="33" t="n"/>
      <c r="C77" s="16" t="n"/>
      <c r="D77" s="14" t="n"/>
      <c r="E77" s="14" t="n"/>
      <c r="F77" s="17" t="n"/>
      <c r="G77" s="17" t="n"/>
      <c r="H77" s="17" t="n"/>
      <c r="I77" s="17" t="n"/>
      <c r="J77" s="22">
        <f>IF(OR(A77="",E77=""),"",IFERROR(VLOOKUP(E77,'Parâmetros'!$D$4:$E$7,2,FALSE),""))</f>
        <v/>
      </c>
      <c r="K77" s="23">
        <f>IF(OR(A77="",B77="",C77="",H77&lt;&gt;"Aguardando"),"",COUNTIFS($B$6:$B$105,B77,$H$6:$H$105,"Aguardando",$C$6:$C$105,"&lt;"&amp;C77)+COUNTIFS($B$6:B77,B77,$H$6:H77,"Aguardando",$C$6:C77,C77))</f>
        <v/>
      </c>
      <c r="L77" s="36">
        <f>IF(OR(A77="",B77="",C77="",J77="",H77&lt;&gt;"Aguardando"),"",IFERROR((SUMIFS($J$6:$J$105,$B$6:$B$105,B77,$H$6:$H$105,"Aguardando",$C$6:$C$105,"&lt;"&amp;C77)+SUMIFS($J$6:J77,$B$6:B77,B77,$H$6:H77,"Aguardando",$C$6:C77,C77)-J77)/'Parâmetros'!$B$5,""))</f>
        <v/>
      </c>
      <c r="M77" s="37">
        <f>IF(OR(B77="",C77="",L77=""),"",B77+C77+L77/1440)</f>
        <v/>
      </c>
      <c r="N77" s="16" t="n"/>
      <c r="O77" s="16" t="n"/>
      <c r="P77" s="16" t="n"/>
      <c r="Q77" s="22">
        <f>IF(OR(A77="",C77="",N77=""),"",MAX(0,(N77-C77)*1440))</f>
        <v/>
      </c>
      <c r="R77" s="22">
        <f>IF(OR(A77="",O77="",P77=""),"",MAX(0,(P77-O77)*1440))</f>
        <v/>
      </c>
      <c r="S77" s="7">
        <f>IF(OR(A77="",I77="",J77=""),"",IFERROR(IF(AND(F77="Encaixe",VLOOKUP(I77,'Vagas abertas'!$A$6:$G$105,2,FALSE)=B77,VLOOKUP(I77,'Vagas abertas'!$A$6:$G$105,3,FALSE)&gt;=C77,VLOOKUP(I77,'Vagas abertas'!$A$6:$G$105,4,FALSE)&gt;=J77,VLOOKUP(I77,'Vagas abertas'!$A$6:$G$105,7,FALSE)="Aberta",OR(VLOOKUP(I77,'Vagas abertas'!$A$6:$G$105,6,FALSE)="Qualquer",VLOOKUP(I77,'Vagas abertas'!$A$6:$G$105,6,FALSE)=E77),OR(G77="Sem preferência",VLOOKUP(I77,'Vagas abertas'!$A$6:$G$105,5,FALSE)=G77),COUNTIF($I$6:$I$105,I77)=1),"Vaga compatível","Conferir vaga"),"Conferir ID"))</f>
        <v/>
      </c>
    </row>
    <row r="78">
      <c r="A78" s="14" t="n"/>
      <c r="B78" s="33" t="n"/>
      <c r="C78" s="16" t="n"/>
      <c r="D78" s="14" t="n"/>
      <c r="E78" s="14" t="n"/>
      <c r="F78" s="17" t="n"/>
      <c r="G78" s="17" t="n"/>
      <c r="H78" s="17" t="n"/>
      <c r="I78" s="17" t="n"/>
      <c r="J78" s="18">
        <f>IF(OR(A78="",E78=""),"",IFERROR(VLOOKUP(E78,'Parâmetros'!$D$4:$E$7,2,FALSE),""))</f>
        <v/>
      </c>
      <c r="K78" s="19">
        <f>IF(OR(A78="",B78="",C78="",H78&lt;&gt;"Aguardando"),"",COUNTIFS($B$6:$B$105,B78,$H$6:$H$105,"Aguardando",$C$6:$C$105,"&lt;"&amp;C78)+COUNTIFS($B$6:B78,B78,$H$6:H78,"Aguardando",$C$6:C78,C78))</f>
        <v/>
      </c>
      <c r="L78" s="34">
        <f>IF(OR(A78="",B78="",C78="",J78="",H78&lt;&gt;"Aguardando"),"",IFERROR((SUMIFS($J$6:$J$105,$B$6:$B$105,B78,$H$6:$H$105,"Aguardando",$C$6:$C$105,"&lt;"&amp;C78)+SUMIFS($J$6:J78,$B$6:B78,B78,$H$6:H78,"Aguardando",$C$6:C78,C78)-J78)/'Parâmetros'!$B$5,""))</f>
        <v/>
      </c>
      <c r="M78" s="35">
        <f>IF(OR(B78="",C78="",L78=""),"",B78+C78+L78/1440)</f>
        <v/>
      </c>
      <c r="N78" s="16" t="n"/>
      <c r="O78" s="16" t="n"/>
      <c r="P78" s="16" t="n"/>
      <c r="Q78" s="18">
        <f>IF(OR(A78="",C78="",N78=""),"",MAX(0,(N78-C78)*1440))</f>
        <v/>
      </c>
      <c r="R78" s="18">
        <f>IF(OR(A78="",O78="",P78=""),"",MAX(0,(P78-O78)*1440))</f>
        <v/>
      </c>
      <c r="S78" s="5">
        <f>IF(OR(A78="",I78="",J78=""),"",IFERROR(IF(AND(F78="Encaixe",VLOOKUP(I78,'Vagas abertas'!$A$6:$G$105,2,FALSE)=B78,VLOOKUP(I78,'Vagas abertas'!$A$6:$G$105,3,FALSE)&gt;=C78,VLOOKUP(I78,'Vagas abertas'!$A$6:$G$105,4,FALSE)&gt;=J78,VLOOKUP(I78,'Vagas abertas'!$A$6:$G$105,7,FALSE)="Aberta",OR(VLOOKUP(I78,'Vagas abertas'!$A$6:$G$105,6,FALSE)="Qualquer",VLOOKUP(I78,'Vagas abertas'!$A$6:$G$105,6,FALSE)=E78),OR(G78="Sem preferência",VLOOKUP(I78,'Vagas abertas'!$A$6:$G$105,5,FALSE)=G78),COUNTIF($I$6:$I$105,I78)=1),"Vaga compatível","Conferir vaga"),"Conferir ID"))</f>
        <v/>
      </c>
    </row>
    <row r="79">
      <c r="A79" s="14" t="n"/>
      <c r="B79" s="33" t="n"/>
      <c r="C79" s="16" t="n"/>
      <c r="D79" s="14" t="n"/>
      <c r="E79" s="14" t="n"/>
      <c r="F79" s="17" t="n"/>
      <c r="G79" s="17" t="n"/>
      <c r="H79" s="17" t="n"/>
      <c r="I79" s="17" t="n"/>
      <c r="J79" s="22">
        <f>IF(OR(A79="",E79=""),"",IFERROR(VLOOKUP(E79,'Parâmetros'!$D$4:$E$7,2,FALSE),""))</f>
        <v/>
      </c>
      <c r="K79" s="23">
        <f>IF(OR(A79="",B79="",C79="",H79&lt;&gt;"Aguardando"),"",COUNTIFS($B$6:$B$105,B79,$H$6:$H$105,"Aguardando",$C$6:$C$105,"&lt;"&amp;C79)+COUNTIFS($B$6:B79,B79,$H$6:H79,"Aguardando",$C$6:C79,C79))</f>
        <v/>
      </c>
      <c r="L79" s="36">
        <f>IF(OR(A79="",B79="",C79="",J79="",H79&lt;&gt;"Aguardando"),"",IFERROR((SUMIFS($J$6:$J$105,$B$6:$B$105,B79,$H$6:$H$105,"Aguardando",$C$6:$C$105,"&lt;"&amp;C79)+SUMIFS($J$6:J79,$B$6:B79,B79,$H$6:H79,"Aguardando",$C$6:C79,C79)-J79)/'Parâmetros'!$B$5,""))</f>
        <v/>
      </c>
      <c r="M79" s="37">
        <f>IF(OR(B79="",C79="",L79=""),"",B79+C79+L79/1440)</f>
        <v/>
      </c>
      <c r="N79" s="16" t="n"/>
      <c r="O79" s="16" t="n"/>
      <c r="P79" s="16" t="n"/>
      <c r="Q79" s="22">
        <f>IF(OR(A79="",C79="",N79=""),"",MAX(0,(N79-C79)*1440))</f>
        <v/>
      </c>
      <c r="R79" s="22">
        <f>IF(OR(A79="",O79="",P79=""),"",MAX(0,(P79-O79)*1440))</f>
        <v/>
      </c>
      <c r="S79" s="7">
        <f>IF(OR(A79="",I79="",J79=""),"",IFERROR(IF(AND(F79="Encaixe",VLOOKUP(I79,'Vagas abertas'!$A$6:$G$105,2,FALSE)=B79,VLOOKUP(I79,'Vagas abertas'!$A$6:$G$105,3,FALSE)&gt;=C79,VLOOKUP(I79,'Vagas abertas'!$A$6:$G$105,4,FALSE)&gt;=J79,VLOOKUP(I79,'Vagas abertas'!$A$6:$G$105,7,FALSE)="Aberta",OR(VLOOKUP(I79,'Vagas abertas'!$A$6:$G$105,6,FALSE)="Qualquer",VLOOKUP(I79,'Vagas abertas'!$A$6:$G$105,6,FALSE)=E79),OR(G79="Sem preferência",VLOOKUP(I79,'Vagas abertas'!$A$6:$G$105,5,FALSE)=G79),COUNTIF($I$6:$I$105,I79)=1),"Vaga compatível","Conferir vaga"),"Conferir ID"))</f>
        <v/>
      </c>
    </row>
    <row r="80">
      <c r="A80" s="14" t="n"/>
      <c r="B80" s="33" t="n"/>
      <c r="C80" s="16" t="n"/>
      <c r="D80" s="14" t="n"/>
      <c r="E80" s="14" t="n"/>
      <c r="F80" s="17" t="n"/>
      <c r="G80" s="17" t="n"/>
      <c r="H80" s="17" t="n"/>
      <c r="I80" s="17" t="n"/>
      <c r="J80" s="18">
        <f>IF(OR(A80="",E80=""),"",IFERROR(VLOOKUP(E80,'Parâmetros'!$D$4:$E$7,2,FALSE),""))</f>
        <v/>
      </c>
      <c r="K80" s="19">
        <f>IF(OR(A80="",B80="",C80="",H80&lt;&gt;"Aguardando"),"",COUNTIFS($B$6:$B$105,B80,$H$6:$H$105,"Aguardando",$C$6:$C$105,"&lt;"&amp;C80)+COUNTIFS($B$6:B80,B80,$H$6:H80,"Aguardando",$C$6:C80,C80))</f>
        <v/>
      </c>
      <c r="L80" s="34">
        <f>IF(OR(A80="",B80="",C80="",J80="",H80&lt;&gt;"Aguardando"),"",IFERROR((SUMIFS($J$6:$J$105,$B$6:$B$105,B80,$H$6:$H$105,"Aguardando",$C$6:$C$105,"&lt;"&amp;C80)+SUMIFS($J$6:J80,$B$6:B80,B80,$H$6:H80,"Aguardando",$C$6:C80,C80)-J80)/'Parâmetros'!$B$5,""))</f>
        <v/>
      </c>
      <c r="M80" s="35">
        <f>IF(OR(B80="",C80="",L80=""),"",B80+C80+L80/1440)</f>
        <v/>
      </c>
      <c r="N80" s="16" t="n"/>
      <c r="O80" s="16" t="n"/>
      <c r="P80" s="16" t="n"/>
      <c r="Q80" s="18">
        <f>IF(OR(A80="",C80="",N80=""),"",MAX(0,(N80-C80)*1440))</f>
        <v/>
      </c>
      <c r="R80" s="18">
        <f>IF(OR(A80="",O80="",P80=""),"",MAX(0,(P80-O80)*1440))</f>
        <v/>
      </c>
      <c r="S80" s="5">
        <f>IF(OR(A80="",I80="",J80=""),"",IFERROR(IF(AND(F80="Encaixe",VLOOKUP(I80,'Vagas abertas'!$A$6:$G$105,2,FALSE)=B80,VLOOKUP(I80,'Vagas abertas'!$A$6:$G$105,3,FALSE)&gt;=C80,VLOOKUP(I80,'Vagas abertas'!$A$6:$G$105,4,FALSE)&gt;=J80,VLOOKUP(I80,'Vagas abertas'!$A$6:$G$105,7,FALSE)="Aberta",OR(VLOOKUP(I80,'Vagas abertas'!$A$6:$G$105,6,FALSE)="Qualquer",VLOOKUP(I80,'Vagas abertas'!$A$6:$G$105,6,FALSE)=E80),OR(G80="Sem preferência",VLOOKUP(I80,'Vagas abertas'!$A$6:$G$105,5,FALSE)=G80),COUNTIF($I$6:$I$105,I80)=1),"Vaga compatível","Conferir vaga"),"Conferir ID"))</f>
        <v/>
      </c>
    </row>
    <row r="81">
      <c r="A81" s="14" t="n"/>
      <c r="B81" s="33" t="n"/>
      <c r="C81" s="16" t="n"/>
      <c r="D81" s="14" t="n"/>
      <c r="E81" s="14" t="n"/>
      <c r="F81" s="17" t="n"/>
      <c r="G81" s="17" t="n"/>
      <c r="H81" s="17" t="n"/>
      <c r="I81" s="17" t="n"/>
      <c r="J81" s="22">
        <f>IF(OR(A81="",E81=""),"",IFERROR(VLOOKUP(E81,'Parâmetros'!$D$4:$E$7,2,FALSE),""))</f>
        <v/>
      </c>
      <c r="K81" s="23">
        <f>IF(OR(A81="",B81="",C81="",H81&lt;&gt;"Aguardando"),"",COUNTIFS($B$6:$B$105,B81,$H$6:$H$105,"Aguardando",$C$6:$C$105,"&lt;"&amp;C81)+COUNTIFS($B$6:B81,B81,$H$6:H81,"Aguardando",$C$6:C81,C81))</f>
        <v/>
      </c>
      <c r="L81" s="36">
        <f>IF(OR(A81="",B81="",C81="",J81="",H81&lt;&gt;"Aguardando"),"",IFERROR((SUMIFS($J$6:$J$105,$B$6:$B$105,B81,$H$6:$H$105,"Aguardando",$C$6:$C$105,"&lt;"&amp;C81)+SUMIFS($J$6:J81,$B$6:B81,B81,$H$6:H81,"Aguardando",$C$6:C81,C81)-J81)/'Parâmetros'!$B$5,""))</f>
        <v/>
      </c>
      <c r="M81" s="37">
        <f>IF(OR(B81="",C81="",L81=""),"",B81+C81+L81/1440)</f>
        <v/>
      </c>
      <c r="N81" s="16" t="n"/>
      <c r="O81" s="16" t="n"/>
      <c r="P81" s="16" t="n"/>
      <c r="Q81" s="22">
        <f>IF(OR(A81="",C81="",N81=""),"",MAX(0,(N81-C81)*1440))</f>
        <v/>
      </c>
      <c r="R81" s="22">
        <f>IF(OR(A81="",O81="",P81=""),"",MAX(0,(P81-O81)*1440))</f>
        <v/>
      </c>
      <c r="S81" s="7">
        <f>IF(OR(A81="",I81="",J81=""),"",IFERROR(IF(AND(F81="Encaixe",VLOOKUP(I81,'Vagas abertas'!$A$6:$G$105,2,FALSE)=B81,VLOOKUP(I81,'Vagas abertas'!$A$6:$G$105,3,FALSE)&gt;=C81,VLOOKUP(I81,'Vagas abertas'!$A$6:$G$105,4,FALSE)&gt;=J81,VLOOKUP(I81,'Vagas abertas'!$A$6:$G$105,7,FALSE)="Aberta",OR(VLOOKUP(I81,'Vagas abertas'!$A$6:$G$105,6,FALSE)="Qualquer",VLOOKUP(I81,'Vagas abertas'!$A$6:$G$105,6,FALSE)=E81),OR(G81="Sem preferência",VLOOKUP(I81,'Vagas abertas'!$A$6:$G$105,5,FALSE)=G81),COUNTIF($I$6:$I$105,I81)=1),"Vaga compatível","Conferir vaga"),"Conferir ID"))</f>
        <v/>
      </c>
    </row>
    <row r="82">
      <c r="A82" s="14" t="n"/>
      <c r="B82" s="33" t="n"/>
      <c r="C82" s="16" t="n"/>
      <c r="D82" s="14" t="n"/>
      <c r="E82" s="14" t="n"/>
      <c r="F82" s="17" t="n"/>
      <c r="G82" s="17" t="n"/>
      <c r="H82" s="17" t="n"/>
      <c r="I82" s="17" t="n"/>
      <c r="J82" s="18">
        <f>IF(OR(A82="",E82=""),"",IFERROR(VLOOKUP(E82,'Parâmetros'!$D$4:$E$7,2,FALSE),""))</f>
        <v/>
      </c>
      <c r="K82" s="19">
        <f>IF(OR(A82="",B82="",C82="",H82&lt;&gt;"Aguardando"),"",COUNTIFS($B$6:$B$105,B82,$H$6:$H$105,"Aguardando",$C$6:$C$105,"&lt;"&amp;C82)+COUNTIFS($B$6:B82,B82,$H$6:H82,"Aguardando",$C$6:C82,C82))</f>
        <v/>
      </c>
      <c r="L82" s="34">
        <f>IF(OR(A82="",B82="",C82="",J82="",H82&lt;&gt;"Aguardando"),"",IFERROR((SUMIFS($J$6:$J$105,$B$6:$B$105,B82,$H$6:$H$105,"Aguardando",$C$6:$C$105,"&lt;"&amp;C82)+SUMIFS($J$6:J82,$B$6:B82,B82,$H$6:H82,"Aguardando",$C$6:C82,C82)-J82)/'Parâmetros'!$B$5,""))</f>
        <v/>
      </c>
      <c r="M82" s="35">
        <f>IF(OR(B82="",C82="",L82=""),"",B82+C82+L82/1440)</f>
        <v/>
      </c>
      <c r="N82" s="16" t="n"/>
      <c r="O82" s="16" t="n"/>
      <c r="P82" s="16" t="n"/>
      <c r="Q82" s="18">
        <f>IF(OR(A82="",C82="",N82=""),"",MAX(0,(N82-C82)*1440))</f>
        <v/>
      </c>
      <c r="R82" s="18">
        <f>IF(OR(A82="",O82="",P82=""),"",MAX(0,(P82-O82)*1440))</f>
        <v/>
      </c>
      <c r="S82" s="5">
        <f>IF(OR(A82="",I82="",J82=""),"",IFERROR(IF(AND(F82="Encaixe",VLOOKUP(I82,'Vagas abertas'!$A$6:$G$105,2,FALSE)=B82,VLOOKUP(I82,'Vagas abertas'!$A$6:$G$105,3,FALSE)&gt;=C82,VLOOKUP(I82,'Vagas abertas'!$A$6:$G$105,4,FALSE)&gt;=J82,VLOOKUP(I82,'Vagas abertas'!$A$6:$G$105,7,FALSE)="Aberta",OR(VLOOKUP(I82,'Vagas abertas'!$A$6:$G$105,6,FALSE)="Qualquer",VLOOKUP(I82,'Vagas abertas'!$A$6:$G$105,6,FALSE)=E82),OR(G82="Sem preferência",VLOOKUP(I82,'Vagas abertas'!$A$6:$G$105,5,FALSE)=G82),COUNTIF($I$6:$I$105,I82)=1),"Vaga compatível","Conferir vaga"),"Conferir ID"))</f>
        <v/>
      </c>
    </row>
    <row r="83">
      <c r="A83" s="14" t="n"/>
      <c r="B83" s="33" t="n"/>
      <c r="C83" s="16" t="n"/>
      <c r="D83" s="14" t="n"/>
      <c r="E83" s="14" t="n"/>
      <c r="F83" s="17" t="n"/>
      <c r="G83" s="17" t="n"/>
      <c r="H83" s="17" t="n"/>
      <c r="I83" s="17" t="n"/>
      <c r="J83" s="22">
        <f>IF(OR(A83="",E83=""),"",IFERROR(VLOOKUP(E83,'Parâmetros'!$D$4:$E$7,2,FALSE),""))</f>
        <v/>
      </c>
      <c r="K83" s="23">
        <f>IF(OR(A83="",B83="",C83="",H83&lt;&gt;"Aguardando"),"",COUNTIFS($B$6:$B$105,B83,$H$6:$H$105,"Aguardando",$C$6:$C$105,"&lt;"&amp;C83)+COUNTIFS($B$6:B83,B83,$H$6:H83,"Aguardando",$C$6:C83,C83))</f>
        <v/>
      </c>
      <c r="L83" s="36">
        <f>IF(OR(A83="",B83="",C83="",J83="",H83&lt;&gt;"Aguardando"),"",IFERROR((SUMIFS($J$6:$J$105,$B$6:$B$105,B83,$H$6:$H$105,"Aguardando",$C$6:$C$105,"&lt;"&amp;C83)+SUMIFS($J$6:J83,$B$6:B83,B83,$H$6:H83,"Aguardando",$C$6:C83,C83)-J83)/'Parâmetros'!$B$5,""))</f>
        <v/>
      </c>
      <c r="M83" s="37">
        <f>IF(OR(B83="",C83="",L83=""),"",B83+C83+L83/1440)</f>
        <v/>
      </c>
      <c r="N83" s="16" t="n"/>
      <c r="O83" s="16" t="n"/>
      <c r="P83" s="16" t="n"/>
      <c r="Q83" s="22">
        <f>IF(OR(A83="",C83="",N83=""),"",MAX(0,(N83-C83)*1440))</f>
        <v/>
      </c>
      <c r="R83" s="22">
        <f>IF(OR(A83="",O83="",P83=""),"",MAX(0,(P83-O83)*1440))</f>
        <v/>
      </c>
      <c r="S83" s="7">
        <f>IF(OR(A83="",I83="",J83=""),"",IFERROR(IF(AND(F83="Encaixe",VLOOKUP(I83,'Vagas abertas'!$A$6:$G$105,2,FALSE)=B83,VLOOKUP(I83,'Vagas abertas'!$A$6:$G$105,3,FALSE)&gt;=C83,VLOOKUP(I83,'Vagas abertas'!$A$6:$G$105,4,FALSE)&gt;=J83,VLOOKUP(I83,'Vagas abertas'!$A$6:$G$105,7,FALSE)="Aberta",OR(VLOOKUP(I83,'Vagas abertas'!$A$6:$G$105,6,FALSE)="Qualquer",VLOOKUP(I83,'Vagas abertas'!$A$6:$G$105,6,FALSE)=E83),OR(G83="Sem preferência",VLOOKUP(I83,'Vagas abertas'!$A$6:$G$105,5,FALSE)=G83),COUNTIF($I$6:$I$105,I83)=1),"Vaga compatível","Conferir vaga"),"Conferir ID"))</f>
        <v/>
      </c>
    </row>
    <row r="84">
      <c r="A84" s="14" t="n"/>
      <c r="B84" s="33" t="n"/>
      <c r="C84" s="16" t="n"/>
      <c r="D84" s="14" t="n"/>
      <c r="E84" s="14" t="n"/>
      <c r="F84" s="17" t="n"/>
      <c r="G84" s="17" t="n"/>
      <c r="H84" s="17" t="n"/>
      <c r="I84" s="17" t="n"/>
      <c r="J84" s="18">
        <f>IF(OR(A84="",E84=""),"",IFERROR(VLOOKUP(E84,'Parâmetros'!$D$4:$E$7,2,FALSE),""))</f>
        <v/>
      </c>
      <c r="K84" s="19">
        <f>IF(OR(A84="",B84="",C84="",H84&lt;&gt;"Aguardando"),"",COUNTIFS($B$6:$B$105,B84,$H$6:$H$105,"Aguardando",$C$6:$C$105,"&lt;"&amp;C84)+COUNTIFS($B$6:B84,B84,$H$6:H84,"Aguardando",$C$6:C84,C84))</f>
        <v/>
      </c>
      <c r="L84" s="34">
        <f>IF(OR(A84="",B84="",C84="",J84="",H84&lt;&gt;"Aguardando"),"",IFERROR((SUMIFS($J$6:$J$105,$B$6:$B$105,B84,$H$6:$H$105,"Aguardando",$C$6:$C$105,"&lt;"&amp;C84)+SUMIFS($J$6:J84,$B$6:B84,B84,$H$6:H84,"Aguardando",$C$6:C84,C84)-J84)/'Parâmetros'!$B$5,""))</f>
        <v/>
      </c>
      <c r="M84" s="35">
        <f>IF(OR(B84="",C84="",L84=""),"",B84+C84+L84/1440)</f>
        <v/>
      </c>
      <c r="N84" s="16" t="n"/>
      <c r="O84" s="16" t="n"/>
      <c r="P84" s="16" t="n"/>
      <c r="Q84" s="18">
        <f>IF(OR(A84="",C84="",N84=""),"",MAX(0,(N84-C84)*1440))</f>
        <v/>
      </c>
      <c r="R84" s="18">
        <f>IF(OR(A84="",O84="",P84=""),"",MAX(0,(P84-O84)*1440))</f>
        <v/>
      </c>
      <c r="S84" s="5">
        <f>IF(OR(A84="",I84="",J84=""),"",IFERROR(IF(AND(F84="Encaixe",VLOOKUP(I84,'Vagas abertas'!$A$6:$G$105,2,FALSE)=B84,VLOOKUP(I84,'Vagas abertas'!$A$6:$G$105,3,FALSE)&gt;=C84,VLOOKUP(I84,'Vagas abertas'!$A$6:$G$105,4,FALSE)&gt;=J84,VLOOKUP(I84,'Vagas abertas'!$A$6:$G$105,7,FALSE)="Aberta",OR(VLOOKUP(I84,'Vagas abertas'!$A$6:$G$105,6,FALSE)="Qualquer",VLOOKUP(I84,'Vagas abertas'!$A$6:$G$105,6,FALSE)=E84),OR(G84="Sem preferência",VLOOKUP(I84,'Vagas abertas'!$A$6:$G$105,5,FALSE)=G84),COUNTIF($I$6:$I$105,I84)=1),"Vaga compatível","Conferir vaga"),"Conferir ID"))</f>
        <v/>
      </c>
    </row>
    <row r="85">
      <c r="A85" s="14" t="n"/>
      <c r="B85" s="33" t="n"/>
      <c r="C85" s="16" t="n"/>
      <c r="D85" s="14" t="n"/>
      <c r="E85" s="14" t="n"/>
      <c r="F85" s="17" t="n"/>
      <c r="G85" s="17" t="n"/>
      <c r="H85" s="17" t="n"/>
      <c r="I85" s="17" t="n"/>
      <c r="J85" s="22">
        <f>IF(OR(A85="",E85=""),"",IFERROR(VLOOKUP(E85,'Parâmetros'!$D$4:$E$7,2,FALSE),""))</f>
        <v/>
      </c>
      <c r="K85" s="23">
        <f>IF(OR(A85="",B85="",C85="",H85&lt;&gt;"Aguardando"),"",COUNTIFS($B$6:$B$105,B85,$H$6:$H$105,"Aguardando",$C$6:$C$105,"&lt;"&amp;C85)+COUNTIFS($B$6:B85,B85,$H$6:H85,"Aguardando",$C$6:C85,C85))</f>
        <v/>
      </c>
      <c r="L85" s="36">
        <f>IF(OR(A85="",B85="",C85="",J85="",H85&lt;&gt;"Aguardando"),"",IFERROR((SUMIFS($J$6:$J$105,$B$6:$B$105,B85,$H$6:$H$105,"Aguardando",$C$6:$C$105,"&lt;"&amp;C85)+SUMIFS($J$6:J85,$B$6:B85,B85,$H$6:H85,"Aguardando",$C$6:C85,C85)-J85)/'Parâmetros'!$B$5,""))</f>
        <v/>
      </c>
      <c r="M85" s="37">
        <f>IF(OR(B85="",C85="",L85=""),"",B85+C85+L85/1440)</f>
        <v/>
      </c>
      <c r="N85" s="16" t="n"/>
      <c r="O85" s="16" t="n"/>
      <c r="P85" s="16" t="n"/>
      <c r="Q85" s="22">
        <f>IF(OR(A85="",C85="",N85=""),"",MAX(0,(N85-C85)*1440))</f>
        <v/>
      </c>
      <c r="R85" s="22">
        <f>IF(OR(A85="",O85="",P85=""),"",MAX(0,(P85-O85)*1440))</f>
        <v/>
      </c>
      <c r="S85" s="7">
        <f>IF(OR(A85="",I85="",J85=""),"",IFERROR(IF(AND(F85="Encaixe",VLOOKUP(I85,'Vagas abertas'!$A$6:$G$105,2,FALSE)=B85,VLOOKUP(I85,'Vagas abertas'!$A$6:$G$105,3,FALSE)&gt;=C85,VLOOKUP(I85,'Vagas abertas'!$A$6:$G$105,4,FALSE)&gt;=J85,VLOOKUP(I85,'Vagas abertas'!$A$6:$G$105,7,FALSE)="Aberta",OR(VLOOKUP(I85,'Vagas abertas'!$A$6:$G$105,6,FALSE)="Qualquer",VLOOKUP(I85,'Vagas abertas'!$A$6:$G$105,6,FALSE)=E85),OR(G85="Sem preferência",VLOOKUP(I85,'Vagas abertas'!$A$6:$G$105,5,FALSE)=G85),COUNTIF($I$6:$I$105,I85)=1),"Vaga compatível","Conferir vaga"),"Conferir ID"))</f>
        <v/>
      </c>
    </row>
    <row r="86">
      <c r="A86" s="14" t="n"/>
      <c r="B86" s="33" t="n"/>
      <c r="C86" s="16" t="n"/>
      <c r="D86" s="14" t="n"/>
      <c r="E86" s="14" t="n"/>
      <c r="F86" s="17" t="n"/>
      <c r="G86" s="17" t="n"/>
      <c r="H86" s="17" t="n"/>
      <c r="I86" s="17" t="n"/>
      <c r="J86" s="18">
        <f>IF(OR(A86="",E86=""),"",IFERROR(VLOOKUP(E86,'Parâmetros'!$D$4:$E$7,2,FALSE),""))</f>
        <v/>
      </c>
      <c r="K86" s="19">
        <f>IF(OR(A86="",B86="",C86="",H86&lt;&gt;"Aguardando"),"",COUNTIFS($B$6:$B$105,B86,$H$6:$H$105,"Aguardando",$C$6:$C$105,"&lt;"&amp;C86)+COUNTIFS($B$6:B86,B86,$H$6:H86,"Aguardando",$C$6:C86,C86))</f>
        <v/>
      </c>
      <c r="L86" s="34">
        <f>IF(OR(A86="",B86="",C86="",J86="",H86&lt;&gt;"Aguardando"),"",IFERROR((SUMIFS($J$6:$J$105,$B$6:$B$105,B86,$H$6:$H$105,"Aguardando",$C$6:$C$105,"&lt;"&amp;C86)+SUMIFS($J$6:J86,$B$6:B86,B86,$H$6:H86,"Aguardando",$C$6:C86,C86)-J86)/'Parâmetros'!$B$5,""))</f>
        <v/>
      </c>
      <c r="M86" s="35">
        <f>IF(OR(B86="",C86="",L86=""),"",B86+C86+L86/1440)</f>
        <v/>
      </c>
      <c r="N86" s="16" t="n"/>
      <c r="O86" s="16" t="n"/>
      <c r="P86" s="16" t="n"/>
      <c r="Q86" s="18">
        <f>IF(OR(A86="",C86="",N86=""),"",MAX(0,(N86-C86)*1440))</f>
        <v/>
      </c>
      <c r="R86" s="18">
        <f>IF(OR(A86="",O86="",P86=""),"",MAX(0,(P86-O86)*1440))</f>
        <v/>
      </c>
      <c r="S86" s="5">
        <f>IF(OR(A86="",I86="",J86=""),"",IFERROR(IF(AND(F86="Encaixe",VLOOKUP(I86,'Vagas abertas'!$A$6:$G$105,2,FALSE)=B86,VLOOKUP(I86,'Vagas abertas'!$A$6:$G$105,3,FALSE)&gt;=C86,VLOOKUP(I86,'Vagas abertas'!$A$6:$G$105,4,FALSE)&gt;=J86,VLOOKUP(I86,'Vagas abertas'!$A$6:$G$105,7,FALSE)="Aberta",OR(VLOOKUP(I86,'Vagas abertas'!$A$6:$G$105,6,FALSE)="Qualquer",VLOOKUP(I86,'Vagas abertas'!$A$6:$G$105,6,FALSE)=E86),OR(G86="Sem preferência",VLOOKUP(I86,'Vagas abertas'!$A$6:$G$105,5,FALSE)=G86),COUNTIF($I$6:$I$105,I86)=1),"Vaga compatível","Conferir vaga"),"Conferir ID"))</f>
        <v/>
      </c>
    </row>
    <row r="87">
      <c r="A87" s="14" t="n"/>
      <c r="B87" s="33" t="n"/>
      <c r="C87" s="16" t="n"/>
      <c r="D87" s="14" t="n"/>
      <c r="E87" s="14" t="n"/>
      <c r="F87" s="17" t="n"/>
      <c r="G87" s="17" t="n"/>
      <c r="H87" s="17" t="n"/>
      <c r="I87" s="17" t="n"/>
      <c r="J87" s="22">
        <f>IF(OR(A87="",E87=""),"",IFERROR(VLOOKUP(E87,'Parâmetros'!$D$4:$E$7,2,FALSE),""))</f>
        <v/>
      </c>
      <c r="K87" s="23">
        <f>IF(OR(A87="",B87="",C87="",H87&lt;&gt;"Aguardando"),"",COUNTIFS($B$6:$B$105,B87,$H$6:$H$105,"Aguardando",$C$6:$C$105,"&lt;"&amp;C87)+COUNTIFS($B$6:B87,B87,$H$6:H87,"Aguardando",$C$6:C87,C87))</f>
        <v/>
      </c>
      <c r="L87" s="36">
        <f>IF(OR(A87="",B87="",C87="",J87="",H87&lt;&gt;"Aguardando"),"",IFERROR((SUMIFS($J$6:$J$105,$B$6:$B$105,B87,$H$6:$H$105,"Aguardando",$C$6:$C$105,"&lt;"&amp;C87)+SUMIFS($J$6:J87,$B$6:B87,B87,$H$6:H87,"Aguardando",$C$6:C87,C87)-J87)/'Parâmetros'!$B$5,""))</f>
        <v/>
      </c>
      <c r="M87" s="37">
        <f>IF(OR(B87="",C87="",L87=""),"",B87+C87+L87/1440)</f>
        <v/>
      </c>
      <c r="N87" s="16" t="n"/>
      <c r="O87" s="16" t="n"/>
      <c r="P87" s="16" t="n"/>
      <c r="Q87" s="22">
        <f>IF(OR(A87="",C87="",N87=""),"",MAX(0,(N87-C87)*1440))</f>
        <v/>
      </c>
      <c r="R87" s="22">
        <f>IF(OR(A87="",O87="",P87=""),"",MAX(0,(P87-O87)*1440))</f>
        <v/>
      </c>
      <c r="S87" s="7">
        <f>IF(OR(A87="",I87="",J87=""),"",IFERROR(IF(AND(F87="Encaixe",VLOOKUP(I87,'Vagas abertas'!$A$6:$G$105,2,FALSE)=B87,VLOOKUP(I87,'Vagas abertas'!$A$6:$G$105,3,FALSE)&gt;=C87,VLOOKUP(I87,'Vagas abertas'!$A$6:$G$105,4,FALSE)&gt;=J87,VLOOKUP(I87,'Vagas abertas'!$A$6:$G$105,7,FALSE)="Aberta",OR(VLOOKUP(I87,'Vagas abertas'!$A$6:$G$105,6,FALSE)="Qualquer",VLOOKUP(I87,'Vagas abertas'!$A$6:$G$105,6,FALSE)=E87),OR(G87="Sem preferência",VLOOKUP(I87,'Vagas abertas'!$A$6:$G$105,5,FALSE)=G87),COUNTIF($I$6:$I$105,I87)=1),"Vaga compatível","Conferir vaga"),"Conferir ID"))</f>
        <v/>
      </c>
    </row>
    <row r="88">
      <c r="A88" s="14" t="n"/>
      <c r="B88" s="33" t="n"/>
      <c r="C88" s="16" t="n"/>
      <c r="D88" s="14" t="n"/>
      <c r="E88" s="14" t="n"/>
      <c r="F88" s="17" t="n"/>
      <c r="G88" s="17" t="n"/>
      <c r="H88" s="17" t="n"/>
      <c r="I88" s="17" t="n"/>
      <c r="J88" s="18">
        <f>IF(OR(A88="",E88=""),"",IFERROR(VLOOKUP(E88,'Parâmetros'!$D$4:$E$7,2,FALSE),""))</f>
        <v/>
      </c>
      <c r="K88" s="19">
        <f>IF(OR(A88="",B88="",C88="",H88&lt;&gt;"Aguardando"),"",COUNTIFS($B$6:$B$105,B88,$H$6:$H$105,"Aguardando",$C$6:$C$105,"&lt;"&amp;C88)+COUNTIFS($B$6:B88,B88,$H$6:H88,"Aguardando",$C$6:C88,C88))</f>
        <v/>
      </c>
      <c r="L88" s="34">
        <f>IF(OR(A88="",B88="",C88="",J88="",H88&lt;&gt;"Aguardando"),"",IFERROR((SUMIFS($J$6:$J$105,$B$6:$B$105,B88,$H$6:$H$105,"Aguardando",$C$6:$C$105,"&lt;"&amp;C88)+SUMIFS($J$6:J88,$B$6:B88,B88,$H$6:H88,"Aguardando",$C$6:C88,C88)-J88)/'Parâmetros'!$B$5,""))</f>
        <v/>
      </c>
      <c r="M88" s="35">
        <f>IF(OR(B88="",C88="",L88=""),"",B88+C88+L88/1440)</f>
        <v/>
      </c>
      <c r="N88" s="16" t="n"/>
      <c r="O88" s="16" t="n"/>
      <c r="P88" s="16" t="n"/>
      <c r="Q88" s="18">
        <f>IF(OR(A88="",C88="",N88=""),"",MAX(0,(N88-C88)*1440))</f>
        <v/>
      </c>
      <c r="R88" s="18">
        <f>IF(OR(A88="",O88="",P88=""),"",MAX(0,(P88-O88)*1440))</f>
        <v/>
      </c>
      <c r="S88" s="5">
        <f>IF(OR(A88="",I88="",J88=""),"",IFERROR(IF(AND(F88="Encaixe",VLOOKUP(I88,'Vagas abertas'!$A$6:$G$105,2,FALSE)=B88,VLOOKUP(I88,'Vagas abertas'!$A$6:$G$105,3,FALSE)&gt;=C88,VLOOKUP(I88,'Vagas abertas'!$A$6:$G$105,4,FALSE)&gt;=J88,VLOOKUP(I88,'Vagas abertas'!$A$6:$G$105,7,FALSE)="Aberta",OR(VLOOKUP(I88,'Vagas abertas'!$A$6:$G$105,6,FALSE)="Qualquer",VLOOKUP(I88,'Vagas abertas'!$A$6:$G$105,6,FALSE)=E88),OR(G88="Sem preferência",VLOOKUP(I88,'Vagas abertas'!$A$6:$G$105,5,FALSE)=G88),COUNTIF($I$6:$I$105,I88)=1),"Vaga compatível","Conferir vaga"),"Conferir ID"))</f>
        <v/>
      </c>
    </row>
    <row r="89">
      <c r="A89" s="14" t="n"/>
      <c r="B89" s="33" t="n"/>
      <c r="C89" s="16" t="n"/>
      <c r="D89" s="14" t="n"/>
      <c r="E89" s="14" t="n"/>
      <c r="F89" s="17" t="n"/>
      <c r="G89" s="17" t="n"/>
      <c r="H89" s="17" t="n"/>
      <c r="I89" s="17" t="n"/>
      <c r="J89" s="22">
        <f>IF(OR(A89="",E89=""),"",IFERROR(VLOOKUP(E89,'Parâmetros'!$D$4:$E$7,2,FALSE),""))</f>
        <v/>
      </c>
      <c r="K89" s="23">
        <f>IF(OR(A89="",B89="",C89="",H89&lt;&gt;"Aguardando"),"",COUNTIFS($B$6:$B$105,B89,$H$6:$H$105,"Aguardando",$C$6:$C$105,"&lt;"&amp;C89)+COUNTIFS($B$6:B89,B89,$H$6:H89,"Aguardando",$C$6:C89,C89))</f>
        <v/>
      </c>
      <c r="L89" s="36">
        <f>IF(OR(A89="",B89="",C89="",J89="",H89&lt;&gt;"Aguardando"),"",IFERROR((SUMIFS($J$6:$J$105,$B$6:$B$105,B89,$H$6:$H$105,"Aguardando",$C$6:$C$105,"&lt;"&amp;C89)+SUMIFS($J$6:J89,$B$6:B89,B89,$H$6:H89,"Aguardando",$C$6:C89,C89)-J89)/'Parâmetros'!$B$5,""))</f>
        <v/>
      </c>
      <c r="M89" s="37">
        <f>IF(OR(B89="",C89="",L89=""),"",B89+C89+L89/1440)</f>
        <v/>
      </c>
      <c r="N89" s="16" t="n"/>
      <c r="O89" s="16" t="n"/>
      <c r="P89" s="16" t="n"/>
      <c r="Q89" s="22">
        <f>IF(OR(A89="",C89="",N89=""),"",MAX(0,(N89-C89)*1440))</f>
        <v/>
      </c>
      <c r="R89" s="22">
        <f>IF(OR(A89="",O89="",P89=""),"",MAX(0,(P89-O89)*1440))</f>
        <v/>
      </c>
      <c r="S89" s="7">
        <f>IF(OR(A89="",I89="",J89=""),"",IFERROR(IF(AND(F89="Encaixe",VLOOKUP(I89,'Vagas abertas'!$A$6:$G$105,2,FALSE)=B89,VLOOKUP(I89,'Vagas abertas'!$A$6:$G$105,3,FALSE)&gt;=C89,VLOOKUP(I89,'Vagas abertas'!$A$6:$G$105,4,FALSE)&gt;=J89,VLOOKUP(I89,'Vagas abertas'!$A$6:$G$105,7,FALSE)="Aberta",OR(VLOOKUP(I89,'Vagas abertas'!$A$6:$G$105,6,FALSE)="Qualquer",VLOOKUP(I89,'Vagas abertas'!$A$6:$G$105,6,FALSE)=E89),OR(G89="Sem preferência",VLOOKUP(I89,'Vagas abertas'!$A$6:$G$105,5,FALSE)=G89),COUNTIF($I$6:$I$105,I89)=1),"Vaga compatível","Conferir vaga"),"Conferir ID"))</f>
        <v/>
      </c>
    </row>
    <row r="90">
      <c r="A90" s="14" t="n"/>
      <c r="B90" s="33" t="n"/>
      <c r="C90" s="16" t="n"/>
      <c r="D90" s="14" t="n"/>
      <c r="E90" s="14" t="n"/>
      <c r="F90" s="17" t="n"/>
      <c r="G90" s="17" t="n"/>
      <c r="H90" s="17" t="n"/>
      <c r="I90" s="17" t="n"/>
      <c r="J90" s="18">
        <f>IF(OR(A90="",E90=""),"",IFERROR(VLOOKUP(E90,'Parâmetros'!$D$4:$E$7,2,FALSE),""))</f>
        <v/>
      </c>
      <c r="K90" s="19">
        <f>IF(OR(A90="",B90="",C90="",H90&lt;&gt;"Aguardando"),"",COUNTIFS($B$6:$B$105,B90,$H$6:$H$105,"Aguardando",$C$6:$C$105,"&lt;"&amp;C90)+COUNTIFS($B$6:B90,B90,$H$6:H90,"Aguardando",$C$6:C90,C90))</f>
        <v/>
      </c>
      <c r="L90" s="34">
        <f>IF(OR(A90="",B90="",C90="",J90="",H90&lt;&gt;"Aguardando"),"",IFERROR((SUMIFS($J$6:$J$105,$B$6:$B$105,B90,$H$6:$H$105,"Aguardando",$C$6:$C$105,"&lt;"&amp;C90)+SUMIFS($J$6:J90,$B$6:B90,B90,$H$6:H90,"Aguardando",$C$6:C90,C90)-J90)/'Parâmetros'!$B$5,""))</f>
        <v/>
      </c>
      <c r="M90" s="35">
        <f>IF(OR(B90="",C90="",L90=""),"",B90+C90+L90/1440)</f>
        <v/>
      </c>
      <c r="N90" s="16" t="n"/>
      <c r="O90" s="16" t="n"/>
      <c r="P90" s="16" t="n"/>
      <c r="Q90" s="18">
        <f>IF(OR(A90="",C90="",N90=""),"",MAX(0,(N90-C90)*1440))</f>
        <v/>
      </c>
      <c r="R90" s="18">
        <f>IF(OR(A90="",O90="",P90=""),"",MAX(0,(P90-O90)*1440))</f>
        <v/>
      </c>
      <c r="S90" s="5">
        <f>IF(OR(A90="",I90="",J90=""),"",IFERROR(IF(AND(F90="Encaixe",VLOOKUP(I90,'Vagas abertas'!$A$6:$G$105,2,FALSE)=B90,VLOOKUP(I90,'Vagas abertas'!$A$6:$G$105,3,FALSE)&gt;=C90,VLOOKUP(I90,'Vagas abertas'!$A$6:$G$105,4,FALSE)&gt;=J90,VLOOKUP(I90,'Vagas abertas'!$A$6:$G$105,7,FALSE)="Aberta",OR(VLOOKUP(I90,'Vagas abertas'!$A$6:$G$105,6,FALSE)="Qualquer",VLOOKUP(I90,'Vagas abertas'!$A$6:$G$105,6,FALSE)=E90),OR(G90="Sem preferência",VLOOKUP(I90,'Vagas abertas'!$A$6:$G$105,5,FALSE)=G90),COUNTIF($I$6:$I$105,I90)=1),"Vaga compatível","Conferir vaga"),"Conferir ID"))</f>
        <v/>
      </c>
    </row>
    <row r="91">
      <c r="A91" s="14" t="n"/>
      <c r="B91" s="33" t="n"/>
      <c r="C91" s="16" t="n"/>
      <c r="D91" s="14" t="n"/>
      <c r="E91" s="14" t="n"/>
      <c r="F91" s="17" t="n"/>
      <c r="G91" s="17" t="n"/>
      <c r="H91" s="17" t="n"/>
      <c r="I91" s="17" t="n"/>
      <c r="J91" s="22">
        <f>IF(OR(A91="",E91=""),"",IFERROR(VLOOKUP(E91,'Parâmetros'!$D$4:$E$7,2,FALSE),""))</f>
        <v/>
      </c>
      <c r="K91" s="23">
        <f>IF(OR(A91="",B91="",C91="",H91&lt;&gt;"Aguardando"),"",COUNTIFS($B$6:$B$105,B91,$H$6:$H$105,"Aguardando",$C$6:$C$105,"&lt;"&amp;C91)+COUNTIFS($B$6:B91,B91,$H$6:H91,"Aguardando",$C$6:C91,C91))</f>
        <v/>
      </c>
      <c r="L91" s="36">
        <f>IF(OR(A91="",B91="",C91="",J91="",H91&lt;&gt;"Aguardando"),"",IFERROR((SUMIFS($J$6:$J$105,$B$6:$B$105,B91,$H$6:$H$105,"Aguardando",$C$6:$C$105,"&lt;"&amp;C91)+SUMIFS($J$6:J91,$B$6:B91,B91,$H$6:H91,"Aguardando",$C$6:C91,C91)-J91)/'Parâmetros'!$B$5,""))</f>
        <v/>
      </c>
      <c r="M91" s="37">
        <f>IF(OR(B91="",C91="",L91=""),"",B91+C91+L91/1440)</f>
        <v/>
      </c>
      <c r="N91" s="16" t="n"/>
      <c r="O91" s="16" t="n"/>
      <c r="P91" s="16" t="n"/>
      <c r="Q91" s="22">
        <f>IF(OR(A91="",C91="",N91=""),"",MAX(0,(N91-C91)*1440))</f>
        <v/>
      </c>
      <c r="R91" s="22">
        <f>IF(OR(A91="",O91="",P91=""),"",MAX(0,(P91-O91)*1440))</f>
        <v/>
      </c>
      <c r="S91" s="7">
        <f>IF(OR(A91="",I91="",J91=""),"",IFERROR(IF(AND(F91="Encaixe",VLOOKUP(I91,'Vagas abertas'!$A$6:$G$105,2,FALSE)=B91,VLOOKUP(I91,'Vagas abertas'!$A$6:$G$105,3,FALSE)&gt;=C91,VLOOKUP(I91,'Vagas abertas'!$A$6:$G$105,4,FALSE)&gt;=J91,VLOOKUP(I91,'Vagas abertas'!$A$6:$G$105,7,FALSE)="Aberta",OR(VLOOKUP(I91,'Vagas abertas'!$A$6:$G$105,6,FALSE)="Qualquer",VLOOKUP(I91,'Vagas abertas'!$A$6:$G$105,6,FALSE)=E91),OR(G91="Sem preferência",VLOOKUP(I91,'Vagas abertas'!$A$6:$G$105,5,FALSE)=G91),COUNTIF($I$6:$I$105,I91)=1),"Vaga compatível","Conferir vaga"),"Conferir ID"))</f>
        <v/>
      </c>
    </row>
    <row r="92">
      <c r="A92" s="14" t="n"/>
      <c r="B92" s="33" t="n"/>
      <c r="C92" s="16" t="n"/>
      <c r="D92" s="14" t="n"/>
      <c r="E92" s="14" t="n"/>
      <c r="F92" s="17" t="n"/>
      <c r="G92" s="17" t="n"/>
      <c r="H92" s="17" t="n"/>
      <c r="I92" s="17" t="n"/>
      <c r="J92" s="18">
        <f>IF(OR(A92="",E92=""),"",IFERROR(VLOOKUP(E92,'Parâmetros'!$D$4:$E$7,2,FALSE),""))</f>
        <v/>
      </c>
      <c r="K92" s="19">
        <f>IF(OR(A92="",B92="",C92="",H92&lt;&gt;"Aguardando"),"",COUNTIFS($B$6:$B$105,B92,$H$6:$H$105,"Aguardando",$C$6:$C$105,"&lt;"&amp;C92)+COUNTIFS($B$6:B92,B92,$H$6:H92,"Aguardando",$C$6:C92,C92))</f>
        <v/>
      </c>
      <c r="L92" s="34">
        <f>IF(OR(A92="",B92="",C92="",J92="",H92&lt;&gt;"Aguardando"),"",IFERROR((SUMIFS($J$6:$J$105,$B$6:$B$105,B92,$H$6:$H$105,"Aguardando",$C$6:$C$105,"&lt;"&amp;C92)+SUMIFS($J$6:J92,$B$6:B92,B92,$H$6:H92,"Aguardando",$C$6:C92,C92)-J92)/'Parâmetros'!$B$5,""))</f>
        <v/>
      </c>
      <c r="M92" s="35">
        <f>IF(OR(B92="",C92="",L92=""),"",B92+C92+L92/1440)</f>
        <v/>
      </c>
      <c r="N92" s="16" t="n"/>
      <c r="O92" s="16" t="n"/>
      <c r="P92" s="16" t="n"/>
      <c r="Q92" s="18">
        <f>IF(OR(A92="",C92="",N92=""),"",MAX(0,(N92-C92)*1440))</f>
        <v/>
      </c>
      <c r="R92" s="18">
        <f>IF(OR(A92="",O92="",P92=""),"",MAX(0,(P92-O92)*1440))</f>
        <v/>
      </c>
      <c r="S92" s="5">
        <f>IF(OR(A92="",I92="",J92=""),"",IFERROR(IF(AND(F92="Encaixe",VLOOKUP(I92,'Vagas abertas'!$A$6:$G$105,2,FALSE)=B92,VLOOKUP(I92,'Vagas abertas'!$A$6:$G$105,3,FALSE)&gt;=C92,VLOOKUP(I92,'Vagas abertas'!$A$6:$G$105,4,FALSE)&gt;=J92,VLOOKUP(I92,'Vagas abertas'!$A$6:$G$105,7,FALSE)="Aberta",OR(VLOOKUP(I92,'Vagas abertas'!$A$6:$G$105,6,FALSE)="Qualquer",VLOOKUP(I92,'Vagas abertas'!$A$6:$G$105,6,FALSE)=E92),OR(G92="Sem preferência",VLOOKUP(I92,'Vagas abertas'!$A$6:$G$105,5,FALSE)=G92),COUNTIF($I$6:$I$105,I92)=1),"Vaga compatível","Conferir vaga"),"Conferir ID"))</f>
        <v/>
      </c>
    </row>
    <row r="93">
      <c r="A93" s="14" t="n"/>
      <c r="B93" s="33" t="n"/>
      <c r="C93" s="16" t="n"/>
      <c r="D93" s="14" t="n"/>
      <c r="E93" s="14" t="n"/>
      <c r="F93" s="17" t="n"/>
      <c r="G93" s="17" t="n"/>
      <c r="H93" s="17" t="n"/>
      <c r="I93" s="17" t="n"/>
      <c r="J93" s="22">
        <f>IF(OR(A93="",E93=""),"",IFERROR(VLOOKUP(E93,'Parâmetros'!$D$4:$E$7,2,FALSE),""))</f>
        <v/>
      </c>
      <c r="K93" s="23">
        <f>IF(OR(A93="",B93="",C93="",H93&lt;&gt;"Aguardando"),"",COUNTIFS($B$6:$B$105,B93,$H$6:$H$105,"Aguardando",$C$6:$C$105,"&lt;"&amp;C93)+COUNTIFS($B$6:B93,B93,$H$6:H93,"Aguardando",$C$6:C93,C93))</f>
        <v/>
      </c>
      <c r="L93" s="36">
        <f>IF(OR(A93="",B93="",C93="",J93="",H93&lt;&gt;"Aguardando"),"",IFERROR((SUMIFS($J$6:$J$105,$B$6:$B$105,B93,$H$6:$H$105,"Aguardando",$C$6:$C$105,"&lt;"&amp;C93)+SUMIFS($J$6:J93,$B$6:B93,B93,$H$6:H93,"Aguardando",$C$6:C93,C93)-J93)/'Parâmetros'!$B$5,""))</f>
        <v/>
      </c>
      <c r="M93" s="37">
        <f>IF(OR(B93="",C93="",L93=""),"",B93+C93+L93/1440)</f>
        <v/>
      </c>
      <c r="N93" s="16" t="n"/>
      <c r="O93" s="16" t="n"/>
      <c r="P93" s="16" t="n"/>
      <c r="Q93" s="22">
        <f>IF(OR(A93="",C93="",N93=""),"",MAX(0,(N93-C93)*1440))</f>
        <v/>
      </c>
      <c r="R93" s="22">
        <f>IF(OR(A93="",O93="",P93=""),"",MAX(0,(P93-O93)*1440))</f>
        <v/>
      </c>
      <c r="S93" s="7">
        <f>IF(OR(A93="",I93="",J93=""),"",IFERROR(IF(AND(F93="Encaixe",VLOOKUP(I93,'Vagas abertas'!$A$6:$G$105,2,FALSE)=B93,VLOOKUP(I93,'Vagas abertas'!$A$6:$G$105,3,FALSE)&gt;=C93,VLOOKUP(I93,'Vagas abertas'!$A$6:$G$105,4,FALSE)&gt;=J93,VLOOKUP(I93,'Vagas abertas'!$A$6:$G$105,7,FALSE)="Aberta",OR(VLOOKUP(I93,'Vagas abertas'!$A$6:$G$105,6,FALSE)="Qualquer",VLOOKUP(I93,'Vagas abertas'!$A$6:$G$105,6,FALSE)=E93),OR(G93="Sem preferência",VLOOKUP(I93,'Vagas abertas'!$A$6:$G$105,5,FALSE)=G93),COUNTIF($I$6:$I$105,I93)=1),"Vaga compatível","Conferir vaga"),"Conferir ID"))</f>
        <v/>
      </c>
    </row>
    <row r="94">
      <c r="A94" s="14" t="n"/>
      <c r="B94" s="33" t="n"/>
      <c r="C94" s="16" t="n"/>
      <c r="D94" s="14" t="n"/>
      <c r="E94" s="14" t="n"/>
      <c r="F94" s="17" t="n"/>
      <c r="G94" s="17" t="n"/>
      <c r="H94" s="17" t="n"/>
      <c r="I94" s="17" t="n"/>
      <c r="J94" s="18">
        <f>IF(OR(A94="",E94=""),"",IFERROR(VLOOKUP(E94,'Parâmetros'!$D$4:$E$7,2,FALSE),""))</f>
        <v/>
      </c>
      <c r="K94" s="19">
        <f>IF(OR(A94="",B94="",C94="",H94&lt;&gt;"Aguardando"),"",COUNTIFS($B$6:$B$105,B94,$H$6:$H$105,"Aguardando",$C$6:$C$105,"&lt;"&amp;C94)+COUNTIFS($B$6:B94,B94,$H$6:H94,"Aguardando",$C$6:C94,C94))</f>
        <v/>
      </c>
      <c r="L94" s="34">
        <f>IF(OR(A94="",B94="",C94="",J94="",H94&lt;&gt;"Aguardando"),"",IFERROR((SUMIFS($J$6:$J$105,$B$6:$B$105,B94,$H$6:$H$105,"Aguardando",$C$6:$C$105,"&lt;"&amp;C94)+SUMIFS($J$6:J94,$B$6:B94,B94,$H$6:H94,"Aguardando",$C$6:C94,C94)-J94)/'Parâmetros'!$B$5,""))</f>
        <v/>
      </c>
      <c r="M94" s="35">
        <f>IF(OR(B94="",C94="",L94=""),"",B94+C94+L94/1440)</f>
        <v/>
      </c>
      <c r="N94" s="16" t="n"/>
      <c r="O94" s="16" t="n"/>
      <c r="P94" s="16" t="n"/>
      <c r="Q94" s="18">
        <f>IF(OR(A94="",C94="",N94=""),"",MAX(0,(N94-C94)*1440))</f>
        <v/>
      </c>
      <c r="R94" s="18">
        <f>IF(OR(A94="",O94="",P94=""),"",MAX(0,(P94-O94)*1440))</f>
        <v/>
      </c>
      <c r="S94" s="5">
        <f>IF(OR(A94="",I94="",J94=""),"",IFERROR(IF(AND(F94="Encaixe",VLOOKUP(I94,'Vagas abertas'!$A$6:$G$105,2,FALSE)=B94,VLOOKUP(I94,'Vagas abertas'!$A$6:$G$105,3,FALSE)&gt;=C94,VLOOKUP(I94,'Vagas abertas'!$A$6:$G$105,4,FALSE)&gt;=J94,VLOOKUP(I94,'Vagas abertas'!$A$6:$G$105,7,FALSE)="Aberta",OR(VLOOKUP(I94,'Vagas abertas'!$A$6:$G$105,6,FALSE)="Qualquer",VLOOKUP(I94,'Vagas abertas'!$A$6:$G$105,6,FALSE)=E94),OR(G94="Sem preferência",VLOOKUP(I94,'Vagas abertas'!$A$6:$G$105,5,FALSE)=G94),COUNTIF($I$6:$I$105,I94)=1),"Vaga compatível","Conferir vaga"),"Conferir ID"))</f>
        <v/>
      </c>
    </row>
    <row r="95">
      <c r="A95" s="14" t="n"/>
      <c r="B95" s="33" t="n"/>
      <c r="C95" s="16" t="n"/>
      <c r="D95" s="14" t="n"/>
      <c r="E95" s="14" t="n"/>
      <c r="F95" s="17" t="n"/>
      <c r="G95" s="17" t="n"/>
      <c r="H95" s="17" t="n"/>
      <c r="I95" s="17" t="n"/>
      <c r="J95" s="22">
        <f>IF(OR(A95="",E95=""),"",IFERROR(VLOOKUP(E95,'Parâmetros'!$D$4:$E$7,2,FALSE),""))</f>
        <v/>
      </c>
      <c r="K95" s="23">
        <f>IF(OR(A95="",B95="",C95="",H95&lt;&gt;"Aguardando"),"",COUNTIFS($B$6:$B$105,B95,$H$6:$H$105,"Aguardando",$C$6:$C$105,"&lt;"&amp;C95)+COUNTIFS($B$6:B95,B95,$H$6:H95,"Aguardando",$C$6:C95,C95))</f>
        <v/>
      </c>
      <c r="L95" s="36">
        <f>IF(OR(A95="",B95="",C95="",J95="",H95&lt;&gt;"Aguardando"),"",IFERROR((SUMIFS($J$6:$J$105,$B$6:$B$105,B95,$H$6:$H$105,"Aguardando",$C$6:$C$105,"&lt;"&amp;C95)+SUMIFS($J$6:J95,$B$6:B95,B95,$H$6:H95,"Aguardando",$C$6:C95,C95)-J95)/'Parâmetros'!$B$5,""))</f>
        <v/>
      </c>
      <c r="M95" s="37">
        <f>IF(OR(B95="",C95="",L95=""),"",B95+C95+L95/1440)</f>
        <v/>
      </c>
      <c r="N95" s="16" t="n"/>
      <c r="O95" s="16" t="n"/>
      <c r="P95" s="16" t="n"/>
      <c r="Q95" s="22">
        <f>IF(OR(A95="",C95="",N95=""),"",MAX(0,(N95-C95)*1440))</f>
        <v/>
      </c>
      <c r="R95" s="22">
        <f>IF(OR(A95="",O95="",P95=""),"",MAX(0,(P95-O95)*1440))</f>
        <v/>
      </c>
      <c r="S95" s="7">
        <f>IF(OR(A95="",I95="",J95=""),"",IFERROR(IF(AND(F95="Encaixe",VLOOKUP(I95,'Vagas abertas'!$A$6:$G$105,2,FALSE)=B95,VLOOKUP(I95,'Vagas abertas'!$A$6:$G$105,3,FALSE)&gt;=C95,VLOOKUP(I95,'Vagas abertas'!$A$6:$G$105,4,FALSE)&gt;=J95,VLOOKUP(I95,'Vagas abertas'!$A$6:$G$105,7,FALSE)="Aberta",OR(VLOOKUP(I95,'Vagas abertas'!$A$6:$G$105,6,FALSE)="Qualquer",VLOOKUP(I95,'Vagas abertas'!$A$6:$G$105,6,FALSE)=E95),OR(G95="Sem preferência",VLOOKUP(I95,'Vagas abertas'!$A$6:$G$105,5,FALSE)=G95),COUNTIF($I$6:$I$105,I95)=1),"Vaga compatível","Conferir vaga"),"Conferir ID"))</f>
        <v/>
      </c>
    </row>
    <row r="96">
      <c r="A96" s="14" t="n"/>
      <c r="B96" s="33" t="n"/>
      <c r="C96" s="16" t="n"/>
      <c r="D96" s="14" t="n"/>
      <c r="E96" s="14" t="n"/>
      <c r="F96" s="17" t="n"/>
      <c r="G96" s="17" t="n"/>
      <c r="H96" s="17" t="n"/>
      <c r="I96" s="17" t="n"/>
      <c r="J96" s="18">
        <f>IF(OR(A96="",E96=""),"",IFERROR(VLOOKUP(E96,'Parâmetros'!$D$4:$E$7,2,FALSE),""))</f>
        <v/>
      </c>
      <c r="K96" s="19">
        <f>IF(OR(A96="",B96="",C96="",H96&lt;&gt;"Aguardando"),"",COUNTIFS($B$6:$B$105,B96,$H$6:$H$105,"Aguardando",$C$6:$C$105,"&lt;"&amp;C96)+COUNTIFS($B$6:B96,B96,$H$6:H96,"Aguardando",$C$6:C96,C96))</f>
        <v/>
      </c>
      <c r="L96" s="34">
        <f>IF(OR(A96="",B96="",C96="",J96="",H96&lt;&gt;"Aguardando"),"",IFERROR((SUMIFS($J$6:$J$105,$B$6:$B$105,B96,$H$6:$H$105,"Aguardando",$C$6:$C$105,"&lt;"&amp;C96)+SUMIFS($J$6:J96,$B$6:B96,B96,$H$6:H96,"Aguardando",$C$6:C96,C96)-J96)/'Parâmetros'!$B$5,""))</f>
        <v/>
      </c>
      <c r="M96" s="35">
        <f>IF(OR(B96="",C96="",L96=""),"",B96+C96+L96/1440)</f>
        <v/>
      </c>
      <c r="N96" s="16" t="n"/>
      <c r="O96" s="16" t="n"/>
      <c r="P96" s="16" t="n"/>
      <c r="Q96" s="18">
        <f>IF(OR(A96="",C96="",N96=""),"",MAX(0,(N96-C96)*1440))</f>
        <v/>
      </c>
      <c r="R96" s="18">
        <f>IF(OR(A96="",O96="",P96=""),"",MAX(0,(P96-O96)*1440))</f>
        <v/>
      </c>
      <c r="S96" s="5">
        <f>IF(OR(A96="",I96="",J96=""),"",IFERROR(IF(AND(F96="Encaixe",VLOOKUP(I96,'Vagas abertas'!$A$6:$G$105,2,FALSE)=B96,VLOOKUP(I96,'Vagas abertas'!$A$6:$G$105,3,FALSE)&gt;=C96,VLOOKUP(I96,'Vagas abertas'!$A$6:$G$105,4,FALSE)&gt;=J96,VLOOKUP(I96,'Vagas abertas'!$A$6:$G$105,7,FALSE)="Aberta",OR(VLOOKUP(I96,'Vagas abertas'!$A$6:$G$105,6,FALSE)="Qualquer",VLOOKUP(I96,'Vagas abertas'!$A$6:$G$105,6,FALSE)=E96),OR(G96="Sem preferência",VLOOKUP(I96,'Vagas abertas'!$A$6:$G$105,5,FALSE)=G96),COUNTIF($I$6:$I$105,I96)=1),"Vaga compatível","Conferir vaga"),"Conferir ID"))</f>
        <v/>
      </c>
    </row>
    <row r="97">
      <c r="A97" s="14" t="n"/>
      <c r="B97" s="33" t="n"/>
      <c r="C97" s="16" t="n"/>
      <c r="D97" s="14" t="n"/>
      <c r="E97" s="14" t="n"/>
      <c r="F97" s="17" t="n"/>
      <c r="G97" s="17" t="n"/>
      <c r="H97" s="17" t="n"/>
      <c r="I97" s="17" t="n"/>
      <c r="J97" s="22">
        <f>IF(OR(A97="",E97=""),"",IFERROR(VLOOKUP(E97,'Parâmetros'!$D$4:$E$7,2,FALSE),""))</f>
        <v/>
      </c>
      <c r="K97" s="23">
        <f>IF(OR(A97="",B97="",C97="",H97&lt;&gt;"Aguardando"),"",COUNTIFS($B$6:$B$105,B97,$H$6:$H$105,"Aguardando",$C$6:$C$105,"&lt;"&amp;C97)+COUNTIFS($B$6:B97,B97,$H$6:H97,"Aguardando",$C$6:C97,C97))</f>
        <v/>
      </c>
      <c r="L97" s="36">
        <f>IF(OR(A97="",B97="",C97="",J97="",H97&lt;&gt;"Aguardando"),"",IFERROR((SUMIFS($J$6:$J$105,$B$6:$B$105,B97,$H$6:$H$105,"Aguardando",$C$6:$C$105,"&lt;"&amp;C97)+SUMIFS($J$6:J97,$B$6:B97,B97,$H$6:H97,"Aguardando",$C$6:C97,C97)-J97)/'Parâmetros'!$B$5,""))</f>
        <v/>
      </c>
      <c r="M97" s="37">
        <f>IF(OR(B97="",C97="",L97=""),"",B97+C97+L97/1440)</f>
        <v/>
      </c>
      <c r="N97" s="16" t="n"/>
      <c r="O97" s="16" t="n"/>
      <c r="P97" s="16" t="n"/>
      <c r="Q97" s="22">
        <f>IF(OR(A97="",C97="",N97=""),"",MAX(0,(N97-C97)*1440))</f>
        <v/>
      </c>
      <c r="R97" s="22">
        <f>IF(OR(A97="",O97="",P97=""),"",MAX(0,(P97-O97)*1440))</f>
        <v/>
      </c>
      <c r="S97" s="7">
        <f>IF(OR(A97="",I97="",J97=""),"",IFERROR(IF(AND(F97="Encaixe",VLOOKUP(I97,'Vagas abertas'!$A$6:$G$105,2,FALSE)=B97,VLOOKUP(I97,'Vagas abertas'!$A$6:$G$105,3,FALSE)&gt;=C97,VLOOKUP(I97,'Vagas abertas'!$A$6:$G$105,4,FALSE)&gt;=J97,VLOOKUP(I97,'Vagas abertas'!$A$6:$G$105,7,FALSE)="Aberta",OR(VLOOKUP(I97,'Vagas abertas'!$A$6:$G$105,6,FALSE)="Qualquer",VLOOKUP(I97,'Vagas abertas'!$A$6:$G$105,6,FALSE)=E97),OR(G97="Sem preferência",VLOOKUP(I97,'Vagas abertas'!$A$6:$G$105,5,FALSE)=G97),COUNTIF($I$6:$I$105,I97)=1),"Vaga compatível","Conferir vaga"),"Conferir ID"))</f>
        <v/>
      </c>
    </row>
    <row r="98">
      <c r="A98" s="14" t="n"/>
      <c r="B98" s="33" t="n"/>
      <c r="C98" s="16" t="n"/>
      <c r="D98" s="14" t="n"/>
      <c r="E98" s="14" t="n"/>
      <c r="F98" s="17" t="n"/>
      <c r="G98" s="17" t="n"/>
      <c r="H98" s="17" t="n"/>
      <c r="I98" s="17" t="n"/>
      <c r="J98" s="18">
        <f>IF(OR(A98="",E98=""),"",IFERROR(VLOOKUP(E98,'Parâmetros'!$D$4:$E$7,2,FALSE),""))</f>
        <v/>
      </c>
      <c r="K98" s="19">
        <f>IF(OR(A98="",B98="",C98="",H98&lt;&gt;"Aguardando"),"",COUNTIFS($B$6:$B$105,B98,$H$6:$H$105,"Aguardando",$C$6:$C$105,"&lt;"&amp;C98)+COUNTIFS($B$6:B98,B98,$H$6:H98,"Aguardando",$C$6:C98,C98))</f>
        <v/>
      </c>
      <c r="L98" s="34">
        <f>IF(OR(A98="",B98="",C98="",J98="",H98&lt;&gt;"Aguardando"),"",IFERROR((SUMIFS($J$6:$J$105,$B$6:$B$105,B98,$H$6:$H$105,"Aguardando",$C$6:$C$105,"&lt;"&amp;C98)+SUMIFS($J$6:J98,$B$6:B98,B98,$H$6:H98,"Aguardando",$C$6:C98,C98)-J98)/'Parâmetros'!$B$5,""))</f>
        <v/>
      </c>
      <c r="M98" s="35">
        <f>IF(OR(B98="",C98="",L98=""),"",B98+C98+L98/1440)</f>
        <v/>
      </c>
      <c r="N98" s="16" t="n"/>
      <c r="O98" s="16" t="n"/>
      <c r="P98" s="16" t="n"/>
      <c r="Q98" s="18">
        <f>IF(OR(A98="",C98="",N98=""),"",MAX(0,(N98-C98)*1440))</f>
        <v/>
      </c>
      <c r="R98" s="18">
        <f>IF(OR(A98="",O98="",P98=""),"",MAX(0,(P98-O98)*1440))</f>
        <v/>
      </c>
      <c r="S98" s="5">
        <f>IF(OR(A98="",I98="",J98=""),"",IFERROR(IF(AND(F98="Encaixe",VLOOKUP(I98,'Vagas abertas'!$A$6:$G$105,2,FALSE)=B98,VLOOKUP(I98,'Vagas abertas'!$A$6:$G$105,3,FALSE)&gt;=C98,VLOOKUP(I98,'Vagas abertas'!$A$6:$G$105,4,FALSE)&gt;=J98,VLOOKUP(I98,'Vagas abertas'!$A$6:$G$105,7,FALSE)="Aberta",OR(VLOOKUP(I98,'Vagas abertas'!$A$6:$G$105,6,FALSE)="Qualquer",VLOOKUP(I98,'Vagas abertas'!$A$6:$G$105,6,FALSE)=E98),OR(G98="Sem preferência",VLOOKUP(I98,'Vagas abertas'!$A$6:$G$105,5,FALSE)=G98),COUNTIF($I$6:$I$105,I98)=1),"Vaga compatível","Conferir vaga"),"Conferir ID"))</f>
        <v/>
      </c>
    </row>
    <row r="99">
      <c r="A99" s="14" t="n"/>
      <c r="B99" s="33" t="n"/>
      <c r="C99" s="16" t="n"/>
      <c r="D99" s="14" t="n"/>
      <c r="E99" s="14" t="n"/>
      <c r="F99" s="17" t="n"/>
      <c r="G99" s="17" t="n"/>
      <c r="H99" s="17" t="n"/>
      <c r="I99" s="17" t="n"/>
      <c r="J99" s="22">
        <f>IF(OR(A99="",E99=""),"",IFERROR(VLOOKUP(E99,'Parâmetros'!$D$4:$E$7,2,FALSE),""))</f>
        <v/>
      </c>
      <c r="K99" s="23">
        <f>IF(OR(A99="",B99="",C99="",H99&lt;&gt;"Aguardando"),"",COUNTIFS($B$6:$B$105,B99,$H$6:$H$105,"Aguardando",$C$6:$C$105,"&lt;"&amp;C99)+COUNTIFS($B$6:B99,B99,$H$6:H99,"Aguardando",$C$6:C99,C99))</f>
        <v/>
      </c>
      <c r="L99" s="36">
        <f>IF(OR(A99="",B99="",C99="",J99="",H99&lt;&gt;"Aguardando"),"",IFERROR((SUMIFS($J$6:$J$105,$B$6:$B$105,B99,$H$6:$H$105,"Aguardando",$C$6:$C$105,"&lt;"&amp;C99)+SUMIFS($J$6:J99,$B$6:B99,B99,$H$6:H99,"Aguardando",$C$6:C99,C99)-J99)/'Parâmetros'!$B$5,""))</f>
        <v/>
      </c>
      <c r="M99" s="37">
        <f>IF(OR(B99="",C99="",L99=""),"",B99+C99+L99/1440)</f>
        <v/>
      </c>
      <c r="N99" s="16" t="n"/>
      <c r="O99" s="16" t="n"/>
      <c r="P99" s="16" t="n"/>
      <c r="Q99" s="22">
        <f>IF(OR(A99="",C99="",N99=""),"",MAX(0,(N99-C99)*1440))</f>
        <v/>
      </c>
      <c r="R99" s="22">
        <f>IF(OR(A99="",O99="",P99=""),"",MAX(0,(P99-O99)*1440))</f>
        <v/>
      </c>
      <c r="S99" s="7">
        <f>IF(OR(A99="",I99="",J99=""),"",IFERROR(IF(AND(F99="Encaixe",VLOOKUP(I99,'Vagas abertas'!$A$6:$G$105,2,FALSE)=B99,VLOOKUP(I99,'Vagas abertas'!$A$6:$G$105,3,FALSE)&gt;=C99,VLOOKUP(I99,'Vagas abertas'!$A$6:$G$105,4,FALSE)&gt;=J99,VLOOKUP(I99,'Vagas abertas'!$A$6:$G$105,7,FALSE)="Aberta",OR(VLOOKUP(I99,'Vagas abertas'!$A$6:$G$105,6,FALSE)="Qualquer",VLOOKUP(I99,'Vagas abertas'!$A$6:$G$105,6,FALSE)=E99),OR(G99="Sem preferência",VLOOKUP(I99,'Vagas abertas'!$A$6:$G$105,5,FALSE)=G99),COUNTIF($I$6:$I$105,I99)=1),"Vaga compatível","Conferir vaga"),"Conferir ID"))</f>
        <v/>
      </c>
    </row>
    <row r="100">
      <c r="A100" s="14" t="n"/>
      <c r="B100" s="33" t="n"/>
      <c r="C100" s="16" t="n"/>
      <c r="D100" s="14" t="n"/>
      <c r="E100" s="14" t="n"/>
      <c r="F100" s="17" t="n"/>
      <c r="G100" s="17" t="n"/>
      <c r="H100" s="17" t="n"/>
      <c r="I100" s="17" t="n"/>
      <c r="J100" s="18">
        <f>IF(OR(A100="",E100=""),"",IFERROR(VLOOKUP(E100,'Parâmetros'!$D$4:$E$7,2,FALSE),""))</f>
        <v/>
      </c>
      <c r="K100" s="19">
        <f>IF(OR(A100="",B100="",C100="",H100&lt;&gt;"Aguardando"),"",COUNTIFS($B$6:$B$105,B100,$H$6:$H$105,"Aguardando",$C$6:$C$105,"&lt;"&amp;C100)+COUNTIFS($B$6:B100,B100,$H$6:H100,"Aguardando",$C$6:C100,C100))</f>
        <v/>
      </c>
      <c r="L100" s="34">
        <f>IF(OR(A100="",B100="",C100="",J100="",H100&lt;&gt;"Aguardando"),"",IFERROR((SUMIFS($J$6:$J$105,$B$6:$B$105,B100,$H$6:$H$105,"Aguardando",$C$6:$C$105,"&lt;"&amp;C100)+SUMIFS($J$6:J100,$B$6:B100,B100,$H$6:H100,"Aguardando",$C$6:C100,C100)-J100)/'Parâmetros'!$B$5,""))</f>
        <v/>
      </c>
      <c r="M100" s="35">
        <f>IF(OR(B100="",C100="",L100=""),"",B100+C100+L100/1440)</f>
        <v/>
      </c>
      <c r="N100" s="16" t="n"/>
      <c r="O100" s="16" t="n"/>
      <c r="P100" s="16" t="n"/>
      <c r="Q100" s="18">
        <f>IF(OR(A100="",C100="",N100=""),"",MAX(0,(N100-C100)*1440))</f>
        <v/>
      </c>
      <c r="R100" s="18">
        <f>IF(OR(A100="",O100="",P100=""),"",MAX(0,(P100-O100)*1440))</f>
        <v/>
      </c>
      <c r="S100" s="5">
        <f>IF(OR(A100="",I100="",J100=""),"",IFERROR(IF(AND(F100="Encaixe",VLOOKUP(I100,'Vagas abertas'!$A$6:$G$105,2,FALSE)=B100,VLOOKUP(I100,'Vagas abertas'!$A$6:$G$105,3,FALSE)&gt;=C100,VLOOKUP(I100,'Vagas abertas'!$A$6:$G$105,4,FALSE)&gt;=J100,VLOOKUP(I100,'Vagas abertas'!$A$6:$G$105,7,FALSE)="Aberta",OR(VLOOKUP(I100,'Vagas abertas'!$A$6:$G$105,6,FALSE)="Qualquer",VLOOKUP(I100,'Vagas abertas'!$A$6:$G$105,6,FALSE)=E100),OR(G100="Sem preferência",VLOOKUP(I100,'Vagas abertas'!$A$6:$G$105,5,FALSE)=G100),COUNTIF($I$6:$I$105,I100)=1),"Vaga compatível","Conferir vaga"),"Conferir ID"))</f>
        <v/>
      </c>
    </row>
    <row r="101">
      <c r="A101" s="14" t="n"/>
      <c r="B101" s="33" t="n"/>
      <c r="C101" s="16" t="n"/>
      <c r="D101" s="14" t="n"/>
      <c r="E101" s="14" t="n"/>
      <c r="F101" s="17" t="n"/>
      <c r="G101" s="17" t="n"/>
      <c r="H101" s="17" t="n"/>
      <c r="I101" s="17" t="n"/>
      <c r="J101" s="22">
        <f>IF(OR(A101="",E101=""),"",IFERROR(VLOOKUP(E101,'Parâmetros'!$D$4:$E$7,2,FALSE),""))</f>
        <v/>
      </c>
      <c r="K101" s="23">
        <f>IF(OR(A101="",B101="",C101="",H101&lt;&gt;"Aguardando"),"",COUNTIFS($B$6:$B$105,B101,$H$6:$H$105,"Aguardando",$C$6:$C$105,"&lt;"&amp;C101)+COUNTIFS($B$6:B101,B101,$H$6:H101,"Aguardando",$C$6:C101,C101))</f>
        <v/>
      </c>
      <c r="L101" s="36">
        <f>IF(OR(A101="",B101="",C101="",J101="",H101&lt;&gt;"Aguardando"),"",IFERROR((SUMIFS($J$6:$J$105,$B$6:$B$105,B101,$H$6:$H$105,"Aguardando",$C$6:$C$105,"&lt;"&amp;C101)+SUMIFS($J$6:J101,$B$6:B101,B101,$H$6:H101,"Aguardando",$C$6:C101,C101)-J101)/'Parâmetros'!$B$5,""))</f>
        <v/>
      </c>
      <c r="M101" s="37">
        <f>IF(OR(B101="",C101="",L101=""),"",B101+C101+L101/1440)</f>
        <v/>
      </c>
      <c r="N101" s="16" t="n"/>
      <c r="O101" s="16" t="n"/>
      <c r="P101" s="16" t="n"/>
      <c r="Q101" s="22">
        <f>IF(OR(A101="",C101="",N101=""),"",MAX(0,(N101-C101)*1440))</f>
        <v/>
      </c>
      <c r="R101" s="22">
        <f>IF(OR(A101="",O101="",P101=""),"",MAX(0,(P101-O101)*1440))</f>
        <v/>
      </c>
      <c r="S101" s="7">
        <f>IF(OR(A101="",I101="",J101=""),"",IFERROR(IF(AND(F101="Encaixe",VLOOKUP(I101,'Vagas abertas'!$A$6:$G$105,2,FALSE)=B101,VLOOKUP(I101,'Vagas abertas'!$A$6:$G$105,3,FALSE)&gt;=C101,VLOOKUP(I101,'Vagas abertas'!$A$6:$G$105,4,FALSE)&gt;=J101,VLOOKUP(I101,'Vagas abertas'!$A$6:$G$105,7,FALSE)="Aberta",OR(VLOOKUP(I101,'Vagas abertas'!$A$6:$G$105,6,FALSE)="Qualquer",VLOOKUP(I101,'Vagas abertas'!$A$6:$G$105,6,FALSE)=E101),OR(G101="Sem preferência",VLOOKUP(I101,'Vagas abertas'!$A$6:$G$105,5,FALSE)=G101),COUNTIF($I$6:$I$105,I101)=1),"Vaga compatível","Conferir vaga"),"Conferir ID"))</f>
        <v/>
      </c>
    </row>
    <row r="102">
      <c r="A102" s="14" t="n"/>
      <c r="B102" s="33" t="n"/>
      <c r="C102" s="16" t="n"/>
      <c r="D102" s="14" t="n"/>
      <c r="E102" s="14" t="n"/>
      <c r="F102" s="17" t="n"/>
      <c r="G102" s="17" t="n"/>
      <c r="H102" s="17" t="n"/>
      <c r="I102" s="17" t="n"/>
      <c r="J102" s="18">
        <f>IF(OR(A102="",E102=""),"",IFERROR(VLOOKUP(E102,'Parâmetros'!$D$4:$E$7,2,FALSE),""))</f>
        <v/>
      </c>
      <c r="K102" s="19">
        <f>IF(OR(A102="",B102="",C102="",H102&lt;&gt;"Aguardando"),"",COUNTIFS($B$6:$B$105,B102,$H$6:$H$105,"Aguardando",$C$6:$C$105,"&lt;"&amp;C102)+COUNTIFS($B$6:B102,B102,$H$6:H102,"Aguardando",$C$6:C102,C102))</f>
        <v/>
      </c>
      <c r="L102" s="34">
        <f>IF(OR(A102="",B102="",C102="",J102="",H102&lt;&gt;"Aguardando"),"",IFERROR((SUMIFS($J$6:$J$105,$B$6:$B$105,B102,$H$6:$H$105,"Aguardando",$C$6:$C$105,"&lt;"&amp;C102)+SUMIFS($J$6:J102,$B$6:B102,B102,$H$6:H102,"Aguardando",$C$6:C102,C102)-J102)/'Parâmetros'!$B$5,""))</f>
        <v/>
      </c>
      <c r="M102" s="35">
        <f>IF(OR(B102="",C102="",L102=""),"",B102+C102+L102/1440)</f>
        <v/>
      </c>
      <c r="N102" s="16" t="n"/>
      <c r="O102" s="16" t="n"/>
      <c r="P102" s="16" t="n"/>
      <c r="Q102" s="18">
        <f>IF(OR(A102="",C102="",N102=""),"",MAX(0,(N102-C102)*1440))</f>
        <v/>
      </c>
      <c r="R102" s="18">
        <f>IF(OR(A102="",O102="",P102=""),"",MAX(0,(P102-O102)*1440))</f>
        <v/>
      </c>
      <c r="S102" s="5">
        <f>IF(OR(A102="",I102="",J102=""),"",IFERROR(IF(AND(F102="Encaixe",VLOOKUP(I102,'Vagas abertas'!$A$6:$G$105,2,FALSE)=B102,VLOOKUP(I102,'Vagas abertas'!$A$6:$G$105,3,FALSE)&gt;=C102,VLOOKUP(I102,'Vagas abertas'!$A$6:$G$105,4,FALSE)&gt;=J102,VLOOKUP(I102,'Vagas abertas'!$A$6:$G$105,7,FALSE)="Aberta",OR(VLOOKUP(I102,'Vagas abertas'!$A$6:$G$105,6,FALSE)="Qualquer",VLOOKUP(I102,'Vagas abertas'!$A$6:$G$105,6,FALSE)=E102),OR(G102="Sem preferência",VLOOKUP(I102,'Vagas abertas'!$A$6:$G$105,5,FALSE)=G102),COUNTIF($I$6:$I$105,I102)=1),"Vaga compatível","Conferir vaga"),"Conferir ID"))</f>
        <v/>
      </c>
    </row>
    <row r="103">
      <c r="A103" s="14" t="n"/>
      <c r="B103" s="33" t="n"/>
      <c r="C103" s="16" t="n"/>
      <c r="D103" s="14" t="n"/>
      <c r="E103" s="14" t="n"/>
      <c r="F103" s="17" t="n"/>
      <c r="G103" s="17" t="n"/>
      <c r="H103" s="17" t="n"/>
      <c r="I103" s="17" t="n"/>
      <c r="J103" s="22">
        <f>IF(OR(A103="",E103=""),"",IFERROR(VLOOKUP(E103,'Parâmetros'!$D$4:$E$7,2,FALSE),""))</f>
        <v/>
      </c>
      <c r="K103" s="23">
        <f>IF(OR(A103="",B103="",C103="",H103&lt;&gt;"Aguardando"),"",COUNTIFS($B$6:$B$105,B103,$H$6:$H$105,"Aguardando",$C$6:$C$105,"&lt;"&amp;C103)+COUNTIFS($B$6:B103,B103,$H$6:H103,"Aguardando",$C$6:C103,C103))</f>
        <v/>
      </c>
      <c r="L103" s="36">
        <f>IF(OR(A103="",B103="",C103="",J103="",H103&lt;&gt;"Aguardando"),"",IFERROR((SUMIFS($J$6:$J$105,$B$6:$B$105,B103,$H$6:$H$105,"Aguardando",$C$6:$C$105,"&lt;"&amp;C103)+SUMIFS($J$6:J103,$B$6:B103,B103,$H$6:H103,"Aguardando",$C$6:C103,C103)-J103)/'Parâmetros'!$B$5,""))</f>
        <v/>
      </c>
      <c r="M103" s="37">
        <f>IF(OR(B103="",C103="",L103=""),"",B103+C103+L103/1440)</f>
        <v/>
      </c>
      <c r="N103" s="16" t="n"/>
      <c r="O103" s="16" t="n"/>
      <c r="P103" s="16" t="n"/>
      <c r="Q103" s="22">
        <f>IF(OR(A103="",C103="",N103=""),"",MAX(0,(N103-C103)*1440))</f>
        <v/>
      </c>
      <c r="R103" s="22">
        <f>IF(OR(A103="",O103="",P103=""),"",MAX(0,(P103-O103)*1440))</f>
        <v/>
      </c>
      <c r="S103" s="7">
        <f>IF(OR(A103="",I103="",J103=""),"",IFERROR(IF(AND(F103="Encaixe",VLOOKUP(I103,'Vagas abertas'!$A$6:$G$105,2,FALSE)=B103,VLOOKUP(I103,'Vagas abertas'!$A$6:$G$105,3,FALSE)&gt;=C103,VLOOKUP(I103,'Vagas abertas'!$A$6:$G$105,4,FALSE)&gt;=J103,VLOOKUP(I103,'Vagas abertas'!$A$6:$G$105,7,FALSE)="Aberta",OR(VLOOKUP(I103,'Vagas abertas'!$A$6:$G$105,6,FALSE)="Qualquer",VLOOKUP(I103,'Vagas abertas'!$A$6:$G$105,6,FALSE)=E103),OR(G103="Sem preferência",VLOOKUP(I103,'Vagas abertas'!$A$6:$G$105,5,FALSE)=G103),COUNTIF($I$6:$I$105,I103)=1),"Vaga compatível","Conferir vaga"),"Conferir ID"))</f>
        <v/>
      </c>
    </row>
    <row r="104">
      <c r="A104" s="14" t="n"/>
      <c r="B104" s="33" t="n"/>
      <c r="C104" s="16" t="n"/>
      <c r="D104" s="14" t="n"/>
      <c r="E104" s="14" t="n"/>
      <c r="F104" s="17" t="n"/>
      <c r="G104" s="17" t="n"/>
      <c r="H104" s="17" t="n"/>
      <c r="I104" s="17" t="n"/>
      <c r="J104" s="18">
        <f>IF(OR(A104="",E104=""),"",IFERROR(VLOOKUP(E104,'Parâmetros'!$D$4:$E$7,2,FALSE),""))</f>
        <v/>
      </c>
      <c r="K104" s="19">
        <f>IF(OR(A104="",B104="",C104="",H104&lt;&gt;"Aguardando"),"",COUNTIFS($B$6:$B$105,B104,$H$6:$H$105,"Aguardando",$C$6:$C$105,"&lt;"&amp;C104)+COUNTIFS($B$6:B104,B104,$H$6:H104,"Aguardando",$C$6:C104,C104))</f>
        <v/>
      </c>
      <c r="L104" s="34">
        <f>IF(OR(A104="",B104="",C104="",J104="",H104&lt;&gt;"Aguardando"),"",IFERROR((SUMIFS($J$6:$J$105,$B$6:$B$105,B104,$H$6:$H$105,"Aguardando",$C$6:$C$105,"&lt;"&amp;C104)+SUMIFS($J$6:J104,$B$6:B104,B104,$H$6:H104,"Aguardando",$C$6:C104,C104)-J104)/'Parâmetros'!$B$5,""))</f>
        <v/>
      </c>
      <c r="M104" s="35">
        <f>IF(OR(B104="",C104="",L104=""),"",B104+C104+L104/1440)</f>
        <v/>
      </c>
      <c r="N104" s="16" t="n"/>
      <c r="O104" s="16" t="n"/>
      <c r="P104" s="16" t="n"/>
      <c r="Q104" s="18">
        <f>IF(OR(A104="",C104="",N104=""),"",MAX(0,(N104-C104)*1440))</f>
        <v/>
      </c>
      <c r="R104" s="18">
        <f>IF(OR(A104="",O104="",P104=""),"",MAX(0,(P104-O104)*1440))</f>
        <v/>
      </c>
      <c r="S104" s="5">
        <f>IF(OR(A104="",I104="",J104=""),"",IFERROR(IF(AND(F104="Encaixe",VLOOKUP(I104,'Vagas abertas'!$A$6:$G$105,2,FALSE)=B104,VLOOKUP(I104,'Vagas abertas'!$A$6:$G$105,3,FALSE)&gt;=C104,VLOOKUP(I104,'Vagas abertas'!$A$6:$G$105,4,FALSE)&gt;=J104,VLOOKUP(I104,'Vagas abertas'!$A$6:$G$105,7,FALSE)="Aberta",OR(VLOOKUP(I104,'Vagas abertas'!$A$6:$G$105,6,FALSE)="Qualquer",VLOOKUP(I104,'Vagas abertas'!$A$6:$G$105,6,FALSE)=E104),OR(G104="Sem preferência",VLOOKUP(I104,'Vagas abertas'!$A$6:$G$105,5,FALSE)=G104),COUNTIF($I$6:$I$105,I104)=1),"Vaga compatível","Conferir vaga"),"Conferir ID"))</f>
        <v/>
      </c>
    </row>
    <row r="105">
      <c r="A105" s="14" t="n"/>
      <c r="B105" s="33" t="n"/>
      <c r="C105" s="16" t="n"/>
      <c r="D105" s="14" t="n"/>
      <c r="E105" s="14" t="n"/>
      <c r="F105" s="17" t="n"/>
      <c r="G105" s="17" t="n"/>
      <c r="H105" s="17" t="n"/>
      <c r="I105" s="17" t="n"/>
      <c r="J105" s="22">
        <f>IF(OR(A105="",E105=""),"",IFERROR(VLOOKUP(E105,'Parâmetros'!$D$4:$E$7,2,FALSE),""))</f>
        <v/>
      </c>
      <c r="K105" s="23">
        <f>IF(OR(A105="",B105="",C105="",H105&lt;&gt;"Aguardando"),"",COUNTIFS($B$6:$B$105,B105,$H$6:$H$105,"Aguardando",$C$6:$C$105,"&lt;"&amp;C105)+COUNTIFS($B$6:B105,B105,$H$6:H105,"Aguardando",$C$6:C105,C105))</f>
        <v/>
      </c>
      <c r="L105" s="36">
        <f>IF(OR(A105="",B105="",C105="",J105="",H105&lt;&gt;"Aguardando"),"",IFERROR((SUMIFS($J$6:$J$105,$B$6:$B$105,B105,$H$6:$H$105,"Aguardando",$C$6:$C$105,"&lt;"&amp;C105)+SUMIFS($J$6:J105,$B$6:B105,B105,$H$6:H105,"Aguardando",$C$6:C105,C105)-J105)/'Parâmetros'!$B$5,""))</f>
        <v/>
      </c>
      <c r="M105" s="37">
        <f>IF(OR(B105="",C105="",L105=""),"",B105+C105+L105/1440)</f>
        <v/>
      </c>
      <c r="N105" s="16" t="n"/>
      <c r="O105" s="16" t="n"/>
      <c r="P105" s="16" t="n"/>
      <c r="Q105" s="22">
        <f>IF(OR(A105="",C105="",N105=""),"",MAX(0,(N105-C105)*1440))</f>
        <v/>
      </c>
      <c r="R105" s="22">
        <f>IF(OR(A105="",O105="",P105=""),"",MAX(0,(P105-O105)*1440))</f>
        <v/>
      </c>
      <c r="S105" s="7">
        <f>IF(OR(A105="",I105="",J105=""),"",IFERROR(IF(AND(F105="Encaixe",VLOOKUP(I105,'Vagas abertas'!$A$6:$G$105,2,FALSE)=B105,VLOOKUP(I105,'Vagas abertas'!$A$6:$G$105,3,FALSE)&gt;=C105,VLOOKUP(I105,'Vagas abertas'!$A$6:$G$105,4,FALSE)&gt;=J105,VLOOKUP(I105,'Vagas abertas'!$A$6:$G$105,7,FALSE)="Aberta",OR(VLOOKUP(I105,'Vagas abertas'!$A$6:$G$105,6,FALSE)="Qualquer",VLOOKUP(I105,'Vagas abertas'!$A$6:$G$105,6,FALSE)=E105),OR(G105="Sem preferência",VLOOKUP(I105,'Vagas abertas'!$A$6:$G$105,5,FALSE)=G105),COUNTIF($I$6:$I$105,I105)=1),"Vaga compatível","Conferir vaga"),"Conferir ID"))</f>
        <v/>
      </c>
    </row>
  </sheetData>
  <autoFilter ref="A5:S105"/>
  <mergeCells count="1">
    <mergeCell ref="A1:S1"/>
  </mergeCells>
  <conditionalFormatting sqref="K6:K105">
    <cfRule type="expression" priority="1" dxfId="1">
      <formula>AND($K6=1,$H6="Aguardando")</formula>
    </cfRule>
  </conditionalFormatting>
  <conditionalFormatting sqref="L6:L105">
    <cfRule type="expression" priority="2" dxfId="0">
      <formula>AND($H6="Aguardando",$L6&gt;'Parâmetros'!$B$6)</formula>
    </cfRule>
  </conditionalFormatting>
  <conditionalFormatting sqref="S6:S105">
    <cfRule type="expression" priority="3" dxfId="0">
      <formula>LEFT($S6,8)="Conferir"</formula>
    </cfRule>
  </conditionalFormatting>
  <conditionalFormatting sqref="H6:H105">
    <cfRule type="expression" priority="4" dxfId="1">
      <formula>$H6="Concluído"</formula>
    </cfRule>
  </conditionalFormatting>
  <dataValidations count="7">
    <dataValidation sqref="A6:A105" showDropDown="0" showInputMessage="0" showErrorMessage="1" allowBlank="0" errorTitle="Senha repetida" error="Use uma senha única na tabela." type="custom">
      <formula1>=OR(A6="",COUNTIF($A$6:$A$105,A6)=1)</formula1>
    </dataValidation>
    <dataValidation sqref="B6:B105" showDropDown="0" showInputMessage="0" showErrorMessage="1" allowBlank="0" errorTitle="Data inválida" error="Informe uma data dentro dos limites definidos em Parâmetros." type="date" operator="between">
      <formula1>'Parâmetros'!$B$8</formula1>
      <formula2>'Parâmetros'!$B$9</formula2>
    </dataValidation>
    <dataValidation sqref="C6:C105 N6:P105" showDropDown="0" showInputMessage="0" showErrorMessage="1" allowBlank="0" errorTitle="Horário inválido" error="Informe um horário válido." type="decimal" operator="between">
      <formula1>0</formula1>
      <formula2>0.99999</formula2>
    </dataValidation>
    <dataValidation sqref="E6:E105" showDropDown="0" showInputMessage="0" showErrorMessage="1" allowBlank="0" errorTitle="Serviço inválido" error="Escolha um serviço da lista." type="list">
      <formula1>"Corte,Barba,Corte e barba,Acabamento"</formula1>
    </dataValidation>
    <dataValidation sqref="F6:F105" showDropDown="0" showInputMessage="0" showErrorMessage="1" allowBlank="0" errorTitle="Tipo inválido" error="Escolha Fila ou Encaixe." type="list">
      <formula1>"Fila,Encaixe"</formula1>
    </dataValidation>
    <dataValidation sqref="G6:G105" showDropDown="0" showInputMessage="0" showErrorMessage="1" allowBlank="0" errorTitle="Barbeiro inválido" error="Escolha uma opção da lista." type="list">
      <formula1>"Sem preferência,Bruno Fictício,Caio Fictício"</formula1>
    </dataValidation>
    <dataValidation sqref="H6:H105" showDropDown="0" showInputMessage="0" showErrorMessage="1" allowBlank="0" errorTitle="Status inválido" error="Escolha um status da lista." type="list">
      <formula1>"Aguardando,Chamado,Em atendimento,Concluído,Desistiu"</formula1>
    </dataValidation>
  </dataValidations>
  <pageMargins left="0.25" right="0.25" top="0.45" bottom="0.4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4" customWidth="1" min="3" max="3"/>
    <col width="22" customWidth="1" min="4" max="4"/>
    <col width="21" customWidth="1" min="5" max="5"/>
    <col width="21" customWidth="1" min="6" max="6"/>
    <col width="18" customWidth="1" min="7" max="7"/>
    <col width="16" customWidth="1" min="8" max="8"/>
    <col width="22" customWidth="1" min="9" max="9"/>
  </cols>
  <sheetData>
    <row r="1" ht="26" customHeight="1">
      <c r="A1" s="1" t="inlineStr">
        <is>
          <t>Vagas abertas para encaixe</t>
        </is>
      </c>
    </row>
    <row r="2" ht="20" customHeight="1">
      <c r="A2" s="2" t="inlineStr">
        <is>
          <t>Registre somente aberturas ocasionais, como horários liberados por cancelamento.</t>
        </is>
      </c>
    </row>
    <row r="3">
      <c r="A3" s="12" t="inlineStr">
        <is>
          <t>Células rosas são editáveis. O vínculo com a fila é calculado pela identificação da vaga.</t>
        </is>
      </c>
    </row>
    <row r="4"/>
    <row r="5" ht="32" customHeight="1">
      <c r="A5" s="13" t="inlineStr">
        <is>
          <t>ID da vaga</t>
        </is>
      </c>
      <c r="B5" s="13" t="inlineStr">
        <is>
          <t>Data</t>
        </is>
      </c>
      <c r="C5" s="13" t="inlineStr">
        <is>
          <t>Hora da vaga</t>
        </is>
      </c>
      <c r="D5" s="13" t="inlineStr">
        <is>
          <t>Duração disponível (min)</t>
        </is>
      </c>
      <c r="E5" s="13" t="inlineStr">
        <is>
          <t>Barbeiro fictício</t>
        </is>
      </c>
      <c r="F5" s="13" t="inlineStr">
        <is>
          <t>Serviço permitido</t>
        </is>
      </c>
      <c r="G5" s="13" t="inlineStr">
        <is>
          <t>Disponibilidade</t>
        </is>
      </c>
      <c r="H5" s="13" t="inlineStr">
        <is>
          <t>Senha vinculada</t>
        </is>
      </c>
      <c r="I5" s="13" t="inlineStr">
        <is>
          <t>Situação calculada</t>
        </is>
      </c>
    </row>
    <row r="6">
      <c r="A6" s="14" t="inlineStr">
        <is>
          <t>V-001</t>
        </is>
      </c>
      <c r="B6" s="33" t="n">
        <v>46274</v>
      </c>
      <c r="C6" s="16" t="n">
        <v>0.4270833333333333</v>
      </c>
      <c r="D6" s="26" t="n">
        <v>60</v>
      </c>
      <c r="E6" s="14" t="inlineStr">
        <is>
          <t>Caio Fictício</t>
        </is>
      </c>
      <c r="F6" s="14" t="inlineStr">
        <is>
          <t>Corte e barba</t>
        </is>
      </c>
      <c r="G6" s="17" t="inlineStr">
        <is>
          <t>Aberta</t>
        </is>
      </c>
      <c r="H6" s="27">
        <f>IF(A6="","",IFERROR(INDEX(Fila!$A$6:$A$105,MATCH(A6,Fila!$I$6:$I$105,0)),""))</f>
        <v/>
      </c>
      <c r="I6" s="27">
        <f>IF(A6="","",IF(COUNTIF(Fila!$I$6:$I$105,A6)&gt;1,"Conferir duplicidade",IF(H6&lt;&gt;"","Vinculada",IF(G6="Aberta","Disponível","Indisponível"))))</f>
        <v/>
      </c>
    </row>
    <row r="7">
      <c r="A7" s="14" t="inlineStr">
        <is>
          <t>V-002</t>
        </is>
      </c>
      <c r="B7" s="33" t="n">
        <v>46274</v>
      </c>
      <c r="C7" s="16" t="n">
        <v>0.3645833333333333</v>
      </c>
      <c r="D7" s="26" t="n">
        <v>30</v>
      </c>
      <c r="E7" s="14" t="inlineStr">
        <is>
          <t>Caio Fictício</t>
        </is>
      </c>
      <c r="F7" s="14" t="inlineStr">
        <is>
          <t>Barba</t>
        </is>
      </c>
      <c r="G7" s="17" t="inlineStr">
        <is>
          <t>Aberta</t>
        </is>
      </c>
      <c r="H7" s="28">
        <f>IF(A7="","",IFERROR(INDEX(Fila!$A$6:$A$105,MATCH(A7,Fila!$I$6:$I$105,0)),""))</f>
        <v/>
      </c>
      <c r="I7" s="28">
        <f>IF(A7="","",IF(COUNTIF(Fila!$I$6:$I$105,A7)&gt;1,"Conferir duplicidade",IF(H7&lt;&gt;"","Vinculada",IF(G7="Aberta","Disponível","Indisponível"))))</f>
        <v/>
      </c>
    </row>
    <row r="8">
      <c r="A8" s="14" t="inlineStr">
        <is>
          <t>V-003</t>
        </is>
      </c>
      <c r="B8" s="33" t="n">
        <v>46274</v>
      </c>
      <c r="C8" s="16" t="n">
        <v>0.4791666666666667</v>
      </c>
      <c r="D8" s="26" t="n">
        <v>45</v>
      </c>
      <c r="E8" s="14" t="inlineStr">
        <is>
          <t>Bruno Fictício</t>
        </is>
      </c>
      <c r="F8" s="14" t="inlineStr">
        <is>
          <t>Corte</t>
        </is>
      </c>
      <c r="G8" s="17" t="inlineStr">
        <is>
          <t>Aberta</t>
        </is>
      </c>
      <c r="H8" s="27">
        <f>IF(A8="","",IFERROR(INDEX(Fila!$A$6:$A$105,MATCH(A8,Fila!$I$6:$I$105,0)),""))</f>
        <v/>
      </c>
      <c r="I8" s="27">
        <f>IF(A8="","",IF(COUNTIF(Fila!$I$6:$I$105,A8)&gt;1,"Conferir duplicidade",IF(H8&lt;&gt;"","Vinculada",IF(G8="Aberta","Disponível","Indisponível"))))</f>
        <v/>
      </c>
    </row>
    <row r="9">
      <c r="A9" s="14" t="inlineStr">
        <is>
          <t>V-004</t>
        </is>
      </c>
      <c r="B9" s="33" t="n">
        <v>46275</v>
      </c>
      <c r="C9" s="16" t="n">
        <v>0.5833333333333334</v>
      </c>
      <c r="D9" s="26" t="n">
        <v>30</v>
      </c>
      <c r="E9" s="14" t="inlineStr">
        <is>
          <t>Caio Fictício</t>
        </is>
      </c>
      <c r="F9" s="14" t="inlineStr">
        <is>
          <t>Qualquer</t>
        </is>
      </c>
      <c r="G9" s="17" t="inlineStr">
        <is>
          <t>Indisponível</t>
        </is>
      </c>
      <c r="H9" s="28">
        <f>IF(A9="","",IFERROR(INDEX(Fila!$A$6:$A$105,MATCH(A9,Fila!$I$6:$I$105,0)),""))</f>
        <v/>
      </c>
      <c r="I9" s="28">
        <f>IF(A9="","",IF(COUNTIF(Fila!$I$6:$I$105,A9)&gt;1,"Conferir duplicidade",IF(H9&lt;&gt;"","Vinculada",IF(G9="Aberta","Disponível","Indisponível"))))</f>
        <v/>
      </c>
    </row>
    <row r="10">
      <c r="A10" s="14" t="n"/>
      <c r="B10" s="33" t="n"/>
      <c r="C10" s="16" t="n"/>
      <c r="D10" s="26" t="n"/>
      <c r="E10" s="14" t="n"/>
      <c r="F10" s="14" t="n"/>
      <c r="G10" s="17" t="n"/>
      <c r="H10" s="27">
        <f>IF(A10="","",IFERROR(INDEX(Fila!$A$6:$A$105,MATCH(A10,Fila!$I$6:$I$105,0)),""))</f>
        <v/>
      </c>
      <c r="I10" s="27">
        <f>IF(A10="","",IF(COUNTIF(Fila!$I$6:$I$105,A10)&gt;1,"Conferir duplicidade",IF(H10&lt;&gt;"","Vinculada",IF(G10="Aberta","Disponível","Indisponível"))))</f>
        <v/>
      </c>
    </row>
    <row r="11">
      <c r="A11" s="14" t="n"/>
      <c r="B11" s="33" t="n"/>
      <c r="C11" s="16" t="n"/>
      <c r="D11" s="26" t="n"/>
      <c r="E11" s="14" t="n"/>
      <c r="F11" s="14" t="n"/>
      <c r="G11" s="17" t="n"/>
      <c r="H11" s="28">
        <f>IF(A11="","",IFERROR(INDEX(Fila!$A$6:$A$105,MATCH(A11,Fila!$I$6:$I$105,0)),""))</f>
        <v/>
      </c>
      <c r="I11" s="28">
        <f>IF(A11="","",IF(COUNTIF(Fila!$I$6:$I$105,A11)&gt;1,"Conferir duplicidade",IF(H11&lt;&gt;"","Vinculada",IF(G11="Aberta","Disponível","Indisponível"))))</f>
        <v/>
      </c>
    </row>
    <row r="12">
      <c r="A12" s="14" t="n"/>
      <c r="B12" s="33" t="n"/>
      <c r="C12" s="16" t="n"/>
      <c r="D12" s="26" t="n"/>
      <c r="E12" s="14" t="n"/>
      <c r="F12" s="14" t="n"/>
      <c r="G12" s="17" t="n"/>
      <c r="H12" s="27">
        <f>IF(A12="","",IFERROR(INDEX(Fila!$A$6:$A$105,MATCH(A12,Fila!$I$6:$I$105,0)),""))</f>
        <v/>
      </c>
      <c r="I12" s="27">
        <f>IF(A12="","",IF(COUNTIF(Fila!$I$6:$I$105,A12)&gt;1,"Conferir duplicidade",IF(H12&lt;&gt;"","Vinculada",IF(G12="Aberta","Disponível","Indisponível"))))</f>
        <v/>
      </c>
    </row>
    <row r="13">
      <c r="A13" s="14" t="n"/>
      <c r="B13" s="33" t="n"/>
      <c r="C13" s="16" t="n"/>
      <c r="D13" s="26" t="n"/>
      <c r="E13" s="14" t="n"/>
      <c r="F13" s="14" t="n"/>
      <c r="G13" s="17" t="n"/>
      <c r="H13" s="28">
        <f>IF(A13="","",IFERROR(INDEX(Fila!$A$6:$A$105,MATCH(A13,Fila!$I$6:$I$105,0)),""))</f>
        <v/>
      </c>
      <c r="I13" s="28">
        <f>IF(A13="","",IF(COUNTIF(Fila!$I$6:$I$105,A13)&gt;1,"Conferir duplicidade",IF(H13&lt;&gt;"","Vinculada",IF(G13="Aberta","Disponível","Indisponível"))))</f>
        <v/>
      </c>
    </row>
    <row r="14">
      <c r="A14" s="14" t="n"/>
      <c r="B14" s="33" t="n"/>
      <c r="C14" s="16" t="n"/>
      <c r="D14" s="26" t="n"/>
      <c r="E14" s="14" t="n"/>
      <c r="F14" s="14" t="n"/>
      <c r="G14" s="17" t="n"/>
      <c r="H14" s="27">
        <f>IF(A14="","",IFERROR(INDEX(Fila!$A$6:$A$105,MATCH(A14,Fila!$I$6:$I$105,0)),""))</f>
        <v/>
      </c>
      <c r="I14" s="27">
        <f>IF(A14="","",IF(COUNTIF(Fila!$I$6:$I$105,A14)&gt;1,"Conferir duplicidade",IF(H14&lt;&gt;"","Vinculada",IF(G14="Aberta","Disponível","Indisponível"))))</f>
        <v/>
      </c>
    </row>
    <row r="15">
      <c r="A15" s="14" t="n"/>
      <c r="B15" s="33" t="n"/>
      <c r="C15" s="16" t="n"/>
      <c r="D15" s="26" t="n"/>
      <c r="E15" s="14" t="n"/>
      <c r="F15" s="14" t="n"/>
      <c r="G15" s="17" t="n"/>
      <c r="H15" s="28">
        <f>IF(A15="","",IFERROR(INDEX(Fila!$A$6:$A$105,MATCH(A15,Fila!$I$6:$I$105,0)),""))</f>
        <v/>
      </c>
      <c r="I15" s="28">
        <f>IF(A15="","",IF(COUNTIF(Fila!$I$6:$I$105,A15)&gt;1,"Conferir duplicidade",IF(H15&lt;&gt;"","Vinculada",IF(G15="Aberta","Disponível","Indisponível"))))</f>
        <v/>
      </c>
    </row>
    <row r="16">
      <c r="A16" s="14" t="n"/>
      <c r="B16" s="33" t="n"/>
      <c r="C16" s="16" t="n"/>
      <c r="D16" s="26" t="n"/>
      <c r="E16" s="14" t="n"/>
      <c r="F16" s="14" t="n"/>
      <c r="G16" s="17" t="n"/>
      <c r="H16" s="27">
        <f>IF(A16="","",IFERROR(INDEX(Fila!$A$6:$A$105,MATCH(A16,Fila!$I$6:$I$105,0)),""))</f>
        <v/>
      </c>
      <c r="I16" s="27">
        <f>IF(A16="","",IF(COUNTIF(Fila!$I$6:$I$105,A16)&gt;1,"Conferir duplicidade",IF(H16&lt;&gt;"","Vinculada",IF(G16="Aberta","Disponível","Indisponível"))))</f>
        <v/>
      </c>
    </row>
    <row r="17">
      <c r="A17" s="14" t="n"/>
      <c r="B17" s="33" t="n"/>
      <c r="C17" s="16" t="n"/>
      <c r="D17" s="26" t="n"/>
      <c r="E17" s="14" t="n"/>
      <c r="F17" s="14" t="n"/>
      <c r="G17" s="17" t="n"/>
      <c r="H17" s="28">
        <f>IF(A17="","",IFERROR(INDEX(Fila!$A$6:$A$105,MATCH(A17,Fila!$I$6:$I$105,0)),""))</f>
        <v/>
      </c>
      <c r="I17" s="28">
        <f>IF(A17="","",IF(COUNTIF(Fila!$I$6:$I$105,A17)&gt;1,"Conferir duplicidade",IF(H17&lt;&gt;"","Vinculada",IF(G17="Aberta","Disponível","Indisponível"))))</f>
        <v/>
      </c>
    </row>
    <row r="18">
      <c r="A18" s="14" t="n"/>
      <c r="B18" s="33" t="n"/>
      <c r="C18" s="16" t="n"/>
      <c r="D18" s="26" t="n"/>
      <c r="E18" s="14" t="n"/>
      <c r="F18" s="14" t="n"/>
      <c r="G18" s="17" t="n"/>
      <c r="H18" s="27">
        <f>IF(A18="","",IFERROR(INDEX(Fila!$A$6:$A$105,MATCH(A18,Fila!$I$6:$I$105,0)),""))</f>
        <v/>
      </c>
      <c r="I18" s="27">
        <f>IF(A18="","",IF(COUNTIF(Fila!$I$6:$I$105,A18)&gt;1,"Conferir duplicidade",IF(H18&lt;&gt;"","Vinculada",IF(G18="Aberta","Disponível","Indisponível"))))</f>
        <v/>
      </c>
    </row>
    <row r="19">
      <c r="A19" s="14" t="n"/>
      <c r="B19" s="33" t="n"/>
      <c r="C19" s="16" t="n"/>
      <c r="D19" s="26" t="n"/>
      <c r="E19" s="14" t="n"/>
      <c r="F19" s="14" t="n"/>
      <c r="G19" s="17" t="n"/>
      <c r="H19" s="28">
        <f>IF(A19="","",IFERROR(INDEX(Fila!$A$6:$A$105,MATCH(A19,Fila!$I$6:$I$105,0)),""))</f>
        <v/>
      </c>
      <c r="I19" s="28">
        <f>IF(A19="","",IF(COUNTIF(Fila!$I$6:$I$105,A19)&gt;1,"Conferir duplicidade",IF(H19&lt;&gt;"","Vinculada",IF(G19="Aberta","Disponível","Indisponível"))))</f>
        <v/>
      </c>
    </row>
    <row r="20">
      <c r="A20" s="14" t="n"/>
      <c r="B20" s="33" t="n"/>
      <c r="C20" s="16" t="n"/>
      <c r="D20" s="26" t="n"/>
      <c r="E20" s="14" t="n"/>
      <c r="F20" s="14" t="n"/>
      <c r="G20" s="17" t="n"/>
      <c r="H20" s="27">
        <f>IF(A20="","",IFERROR(INDEX(Fila!$A$6:$A$105,MATCH(A20,Fila!$I$6:$I$105,0)),""))</f>
        <v/>
      </c>
      <c r="I20" s="27">
        <f>IF(A20="","",IF(COUNTIF(Fila!$I$6:$I$105,A20)&gt;1,"Conferir duplicidade",IF(H20&lt;&gt;"","Vinculada",IF(G20="Aberta","Disponível","Indisponível"))))</f>
        <v/>
      </c>
    </row>
    <row r="21">
      <c r="A21" s="14" t="n"/>
      <c r="B21" s="33" t="n"/>
      <c r="C21" s="16" t="n"/>
      <c r="D21" s="26" t="n"/>
      <c r="E21" s="14" t="n"/>
      <c r="F21" s="14" t="n"/>
      <c r="G21" s="17" t="n"/>
      <c r="H21" s="28">
        <f>IF(A21="","",IFERROR(INDEX(Fila!$A$6:$A$105,MATCH(A21,Fila!$I$6:$I$105,0)),""))</f>
        <v/>
      </c>
      <c r="I21" s="28">
        <f>IF(A21="","",IF(COUNTIF(Fila!$I$6:$I$105,A21)&gt;1,"Conferir duplicidade",IF(H21&lt;&gt;"","Vinculada",IF(G21="Aberta","Disponível","Indisponível"))))</f>
        <v/>
      </c>
    </row>
    <row r="22">
      <c r="A22" s="14" t="n"/>
      <c r="B22" s="33" t="n"/>
      <c r="C22" s="16" t="n"/>
      <c r="D22" s="26" t="n"/>
      <c r="E22" s="14" t="n"/>
      <c r="F22" s="14" t="n"/>
      <c r="G22" s="17" t="n"/>
      <c r="H22" s="27">
        <f>IF(A22="","",IFERROR(INDEX(Fila!$A$6:$A$105,MATCH(A22,Fila!$I$6:$I$105,0)),""))</f>
        <v/>
      </c>
      <c r="I22" s="27">
        <f>IF(A22="","",IF(COUNTIF(Fila!$I$6:$I$105,A22)&gt;1,"Conferir duplicidade",IF(H22&lt;&gt;"","Vinculada",IF(G22="Aberta","Disponível","Indisponível"))))</f>
        <v/>
      </c>
    </row>
    <row r="23">
      <c r="A23" s="14" t="n"/>
      <c r="B23" s="33" t="n"/>
      <c r="C23" s="16" t="n"/>
      <c r="D23" s="26" t="n"/>
      <c r="E23" s="14" t="n"/>
      <c r="F23" s="14" t="n"/>
      <c r="G23" s="17" t="n"/>
      <c r="H23" s="28">
        <f>IF(A23="","",IFERROR(INDEX(Fila!$A$6:$A$105,MATCH(A23,Fila!$I$6:$I$105,0)),""))</f>
        <v/>
      </c>
      <c r="I23" s="28">
        <f>IF(A23="","",IF(COUNTIF(Fila!$I$6:$I$105,A23)&gt;1,"Conferir duplicidade",IF(H23&lt;&gt;"","Vinculada",IF(G23="Aberta","Disponível","Indisponível"))))</f>
        <v/>
      </c>
    </row>
    <row r="24">
      <c r="A24" s="14" t="n"/>
      <c r="B24" s="33" t="n"/>
      <c r="C24" s="16" t="n"/>
      <c r="D24" s="26" t="n"/>
      <c r="E24" s="14" t="n"/>
      <c r="F24" s="14" t="n"/>
      <c r="G24" s="17" t="n"/>
      <c r="H24" s="27">
        <f>IF(A24="","",IFERROR(INDEX(Fila!$A$6:$A$105,MATCH(A24,Fila!$I$6:$I$105,0)),""))</f>
        <v/>
      </c>
      <c r="I24" s="27">
        <f>IF(A24="","",IF(COUNTIF(Fila!$I$6:$I$105,A24)&gt;1,"Conferir duplicidade",IF(H24&lt;&gt;"","Vinculada",IF(G24="Aberta","Disponível","Indisponível"))))</f>
        <v/>
      </c>
    </row>
    <row r="25">
      <c r="A25" s="14" t="n"/>
      <c r="B25" s="33" t="n"/>
      <c r="C25" s="16" t="n"/>
      <c r="D25" s="26" t="n"/>
      <c r="E25" s="14" t="n"/>
      <c r="F25" s="14" t="n"/>
      <c r="G25" s="17" t="n"/>
      <c r="H25" s="28">
        <f>IF(A25="","",IFERROR(INDEX(Fila!$A$6:$A$105,MATCH(A25,Fila!$I$6:$I$105,0)),""))</f>
        <v/>
      </c>
      <c r="I25" s="28">
        <f>IF(A25="","",IF(COUNTIF(Fila!$I$6:$I$105,A25)&gt;1,"Conferir duplicidade",IF(H25&lt;&gt;"","Vinculada",IF(G25="Aberta","Disponível","Indisponível"))))</f>
        <v/>
      </c>
    </row>
    <row r="26">
      <c r="A26" s="14" t="n"/>
      <c r="B26" s="33" t="n"/>
      <c r="C26" s="16" t="n"/>
      <c r="D26" s="26" t="n"/>
      <c r="E26" s="14" t="n"/>
      <c r="F26" s="14" t="n"/>
      <c r="G26" s="17" t="n"/>
      <c r="H26" s="27">
        <f>IF(A26="","",IFERROR(INDEX(Fila!$A$6:$A$105,MATCH(A26,Fila!$I$6:$I$105,0)),""))</f>
        <v/>
      </c>
      <c r="I26" s="27">
        <f>IF(A26="","",IF(COUNTIF(Fila!$I$6:$I$105,A26)&gt;1,"Conferir duplicidade",IF(H26&lt;&gt;"","Vinculada",IF(G26="Aberta","Disponível","Indisponível"))))</f>
        <v/>
      </c>
    </row>
    <row r="27">
      <c r="A27" s="14" t="n"/>
      <c r="B27" s="33" t="n"/>
      <c r="C27" s="16" t="n"/>
      <c r="D27" s="26" t="n"/>
      <c r="E27" s="14" t="n"/>
      <c r="F27" s="14" t="n"/>
      <c r="G27" s="17" t="n"/>
      <c r="H27" s="28">
        <f>IF(A27="","",IFERROR(INDEX(Fila!$A$6:$A$105,MATCH(A27,Fila!$I$6:$I$105,0)),""))</f>
        <v/>
      </c>
      <c r="I27" s="28">
        <f>IF(A27="","",IF(COUNTIF(Fila!$I$6:$I$105,A27)&gt;1,"Conferir duplicidade",IF(H27&lt;&gt;"","Vinculada",IF(G27="Aberta","Disponível","Indisponível"))))</f>
        <v/>
      </c>
    </row>
    <row r="28">
      <c r="A28" s="14" t="n"/>
      <c r="B28" s="33" t="n"/>
      <c r="C28" s="16" t="n"/>
      <c r="D28" s="26" t="n"/>
      <c r="E28" s="14" t="n"/>
      <c r="F28" s="14" t="n"/>
      <c r="G28" s="17" t="n"/>
      <c r="H28" s="27">
        <f>IF(A28="","",IFERROR(INDEX(Fila!$A$6:$A$105,MATCH(A28,Fila!$I$6:$I$105,0)),""))</f>
        <v/>
      </c>
      <c r="I28" s="27">
        <f>IF(A28="","",IF(COUNTIF(Fila!$I$6:$I$105,A28)&gt;1,"Conferir duplicidade",IF(H28&lt;&gt;"","Vinculada",IF(G28="Aberta","Disponível","Indisponível"))))</f>
        <v/>
      </c>
    </row>
    <row r="29">
      <c r="A29" s="14" t="n"/>
      <c r="B29" s="33" t="n"/>
      <c r="C29" s="16" t="n"/>
      <c r="D29" s="26" t="n"/>
      <c r="E29" s="14" t="n"/>
      <c r="F29" s="14" t="n"/>
      <c r="G29" s="17" t="n"/>
      <c r="H29" s="28">
        <f>IF(A29="","",IFERROR(INDEX(Fila!$A$6:$A$105,MATCH(A29,Fila!$I$6:$I$105,0)),""))</f>
        <v/>
      </c>
      <c r="I29" s="28">
        <f>IF(A29="","",IF(COUNTIF(Fila!$I$6:$I$105,A29)&gt;1,"Conferir duplicidade",IF(H29&lt;&gt;"","Vinculada",IF(G29="Aberta","Disponível","Indisponível"))))</f>
        <v/>
      </c>
    </row>
    <row r="30">
      <c r="A30" s="14" t="n"/>
      <c r="B30" s="33" t="n"/>
      <c r="C30" s="16" t="n"/>
      <c r="D30" s="26" t="n"/>
      <c r="E30" s="14" t="n"/>
      <c r="F30" s="14" t="n"/>
      <c r="G30" s="17" t="n"/>
      <c r="H30" s="27">
        <f>IF(A30="","",IFERROR(INDEX(Fila!$A$6:$A$105,MATCH(A30,Fila!$I$6:$I$105,0)),""))</f>
        <v/>
      </c>
      <c r="I30" s="27">
        <f>IF(A30="","",IF(COUNTIF(Fila!$I$6:$I$105,A30)&gt;1,"Conferir duplicidade",IF(H30&lt;&gt;"","Vinculada",IF(G30="Aberta","Disponível","Indisponível"))))</f>
        <v/>
      </c>
    </row>
    <row r="31">
      <c r="A31" s="14" t="n"/>
      <c r="B31" s="33" t="n"/>
      <c r="C31" s="16" t="n"/>
      <c r="D31" s="26" t="n"/>
      <c r="E31" s="14" t="n"/>
      <c r="F31" s="14" t="n"/>
      <c r="G31" s="17" t="n"/>
      <c r="H31" s="28">
        <f>IF(A31="","",IFERROR(INDEX(Fila!$A$6:$A$105,MATCH(A31,Fila!$I$6:$I$105,0)),""))</f>
        <v/>
      </c>
      <c r="I31" s="28">
        <f>IF(A31="","",IF(COUNTIF(Fila!$I$6:$I$105,A31)&gt;1,"Conferir duplicidade",IF(H31&lt;&gt;"","Vinculada",IF(G31="Aberta","Disponível","Indisponível"))))</f>
        <v/>
      </c>
    </row>
    <row r="32">
      <c r="A32" s="14" t="n"/>
      <c r="B32" s="33" t="n"/>
      <c r="C32" s="16" t="n"/>
      <c r="D32" s="26" t="n"/>
      <c r="E32" s="14" t="n"/>
      <c r="F32" s="14" t="n"/>
      <c r="G32" s="17" t="n"/>
      <c r="H32" s="27">
        <f>IF(A32="","",IFERROR(INDEX(Fila!$A$6:$A$105,MATCH(A32,Fila!$I$6:$I$105,0)),""))</f>
        <v/>
      </c>
      <c r="I32" s="27">
        <f>IF(A32="","",IF(COUNTIF(Fila!$I$6:$I$105,A32)&gt;1,"Conferir duplicidade",IF(H32&lt;&gt;"","Vinculada",IF(G32="Aberta","Disponível","Indisponível"))))</f>
        <v/>
      </c>
    </row>
    <row r="33">
      <c r="A33" s="14" t="n"/>
      <c r="B33" s="33" t="n"/>
      <c r="C33" s="16" t="n"/>
      <c r="D33" s="26" t="n"/>
      <c r="E33" s="14" t="n"/>
      <c r="F33" s="14" t="n"/>
      <c r="G33" s="17" t="n"/>
      <c r="H33" s="28">
        <f>IF(A33="","",IFERROR(INDEX(Fila!$A$6:$A$105,MATCH(A33,Fila!$I$6:$I$105,0)),""))</f>
        <v/>
      </c>
      <c r="I33" s="28">
        <f>IF(A33="","",IF(COUNTIF(Fila!$I$6:$I$105,A33)&gt;1,"Conferir duplicidade",IF(H33&lt;&gt;"","Vinculada",IF(G33="Aberta","Disponível","Indisponível"))))</f>
        <v/>
      </c>
    </row>
    <row r="34">
      <c r="A34" s="14" t="n"/>
      <c r="B34" s="33" t="n"/>
      <c r="C34" s="16" t="n"/>
      <c r="D34" s="26" t="n"/>
      <c r="E34" s="14" t="n"/>
      <c r="F34" s="14" t="n"/>
      <c r="G34" s="17" t="n"/>
      <c r="H34" s="27">
        <f>IF(A34="","",IFERROR(INDEX(Fila!$A$6:$A$105,MATCH(A34,Fila!$I$6:$I$105,0)),""))</f>
        <v/>
      </c>
      <c r="I34" s="27">
        <f>IF(A34="","",IF(COUNTIF(Fila!$I$6:$I$105,A34)&gt;1,"Conferir duplicidade",IF(H34&lt;&gt;"","Vinculada",IF(G34="Aberta","Disponível","Indisponível"))))</f>
        <v/>
      </c>
    </row>
    <row r="35">
      <c r="A35" s="14" t="n"/>
      <c r="B35" s="33" t="n"/>
      <c r="C35" s="16" t="n"/>
      <c r="D35" s="26" t="n"/>
      <c r="E35" s="14" t="n"/>
      <c r="F35" s="14" t="n"/>
      <c r="G35" s="17" t="n"/>
      <c r="H35" s="28">
        <f>IF(A35="","",IFERROR(INDEX(Fila!$A$6:$A$105,MATCH(A35,Fila!$I$6:$I$105,0)),""))</f>
        <v/>
      </c>
      <c r="I35" s="28">
        <f>IF(A35="","",IF(COUNTIF(Fila!$I$6:$I$105,A35)&gt;1,"Conferir duplicidade",IF(H35&lt;&gt;"","Vinculada",IF(G35="Aberta","Disponível","Indisponível"))))</f>
        <v/>
      </c>
    </row>
    <row r="36">
      <c r="A36" s="14" t="n"/>
      <c r="B36" s="33" t="n"/>
      <c r="C36" s="16" t="n"/>
      <c r="D36" s="26" t="n"/>
      <c r="E36" s="14" t="n"/>
      <c r="F36" s="14" t="n"/>
      <c r="G36" s="17" t="n"/>
      <c r="H36" s="27">
        <f>IF(A36="","",IFERROR(INDEX(Fila!$A$6:$A$105,MATCH(A36,Fila!$I$6:$I$105,0)),""))</f>
        <v/>
      </c>
      <c r="I36" s="27">
        <f>IF(A36="","",IF(COUNTIF(Fila!$I$6:$I$105,A36)&gt;1,"Conferir duplicidade",IF(H36&lt;&gt;"","Vinculada",IF(G36="Aberta","Disponível","Indisponível"))))</f>
        <v/>
      </c>
    </row>
    <row r="37">
      <c r="A37" s="14" t="n"/>
      <c r="B37" s="33" t="n"/>
      <c r="C37" s="16" t="n"/>
      <c r="D37" s="26" t="n"/>
      <c r="E37" s="14" t="n"/>
      <c r="F37" s="14" t="n"/>
      <c r="G37" s="17" t="n"/>
      <c r="H37" s="28">
        <f>IF(A37="","",IFERROR(INDEX(Fila!$A$6:$A$105,MATCH(A37,Fila!$I$6:$I$105,0)),""))</f>
        <v/>
      </c>
      <c r="I37" s="28">
        <f>IF(A37="","",IF(COUNTIF(Fila!$I$6:$I$105,A37)&gt;1,"Conferir duplicidade",IF(H37&lt;&gt;"","Vinculada",IF(G37="Aberta","Disponível","Indisponível"))))</f>
        <v/>
      </c>
    </row>
    <row r="38">
      <c r="A38" s="14" t="n"/>
      <c r="B38" s="33" t="n"/>
      <c r="C38" s="16" t="n"/>
      <c r="D38" s="26" t="n"/>
      <c r="E38" s="14" t="n"/>
      <c r="F38" s="14" t="n"/>
      <c r="G38" s="17" t="n"/>
      <c r="H38" s="27">
        <f>IF(A38="","",IFERROR(INDEX(Fila!$A$6:$A$105,MATCH(A38,Fila!$I$6:$I$105,0)),""))</f>
        <v/>
      </c>
      <c r="I38" s="27">
        <f>IF(A38="","",IF(COUNTIF(Fila!$I$6:$I$105,A38)&gt;1,"Conferir duplicidade",IF(H38&lt;&gt;"","Vinculada",IF(G38="Aberta","Disponível","Indisponível"))))</f>
        <v/>
      </c>
    </row>
    <row r="39">
      <c r="A39" s="14" t="n"/>
      <c r="B39" s="33" t="n"/>
      <c r="C39" s="16" t="n"/>
      <c r="D39" s="26" t="n"/>
      <c r="E39" s="14" t="n"/>
      <c r="F39" s="14" t="n"/>
      <c r="G39" s="17" t="n"/>
      <c r="H39" s="28">
        <f>IF(A39="","",IFERROR(INDEX(Fila!$A$6:$A$105,MATCH(A39,Fila!$I$6:$I$105,0)),""))</f>
        <v/>
      </c>
      <c r="I39" s="28">
        <f>IF(A39="","",IF(COUNTIF(Fila!$I$6:$I$105,A39)&gt;1,"Conferir duplicidade",IF(H39&lt;&gt;"","Vinculada",IF(G39="Aberta","Disponível","Indisponível"))))</f>
        <v/>
      </c>
    </row>
    <row r="40">
      <c r="A40" s="14" t="n"/>
      <c r="B40" s="33" t="n"/>
      <c r="C40" s="16" t="n"/>
      <c r="D40" s="26" t="n"/>
      <c r="E40" s="14" t="n"/>
      <c r="F40" s="14" t="n"/>
      <c r="G40" s="17" t="n"/>
      <c r="H40" s="27">
        <f>IF(A40="","",IFERROR(INDEX(Fila!$A$6:$A$105,MATCH(A40,Fila!$I$6:$I$105,0)),""))</f>
        <v/>
      </c>
      <c r="I40" s="27">
        <f>IF(A40="","",IF(COUNTIF(Fila!$I$6:$I$105,A40)&gt;1,"Conferir duplicidade",IF(H40&lt;&gt;"","Vinculada",IF(G40="Aberta","Disponível","Indisponível"))))</f>
        <v/>
      </c>
    </row>
    <row r="41">
      <c r="A41" s="14" t="n"/>
      <c r="B41" s="33" t="n"/>
      <c r="C41" s="16" t="n"/>
      <c r="D41" s="26" t="n"/>
      <c r="E41" s="14" t="n"/>
      <c r="F41" s="14" t="n"/>
      <c r="G41" s="17" t="n"/>
      <c r="H41" s="28">
        <f>IF(A41="","",IFERROR(INDEX(Fila!$A$6:$A$105,MATCH(A41,Fila!$I$6:$I$105,0)),""))</f>
        <v/>
      </c>
      <c r="I41" s="28">
        <f>IF(A41="","",IF(COUNTIF(Fila!$I$6:$I$105,A41)&gt;1,"Conferir duplicidade",IF(H41&lt;&gt;"","Vinculada",IF(G41="Aberta","Disponível","Indisponível"))))</f>
        <v/>
      </c>
    </row>
    <row r="42">
      <c r="A42" s="14" t="n"/>
      <c r="B42" s="33" t="n"/>
      <c r="C42" s="16" t="n"/>
      <c r="D42" s="26" t="n"/>
      <c r="E42" s="14" t="n"/>
      <c r="F42" s="14" t="n"/>
      <c r="G42" s="17" t="n"/>
      <c r="H42" s="27">
        <f>IF(A42="","",IFERROR(INDEX(Fila!$A$6:$A$105,MATCH(A42,Fila!$I$6:$I$105,0)),""))</f>
        <v/>
      </c>
      <c r="I42" s="27">
        <f>IF(A42="","",IF(COUNTIF(Fila!$I$6:$I$105,A42)&gt;1,"Conferir duplicidade",IF(H42&lt;&gt;"","Vinculada",IF(G42="Aberta","Disponível","Indisponível"))))</f>
        <v/>
      </c>
    </row>
    <row r="43">
      <c r="A43" s="14" t="n"/>
      <c r="B43" s="33" t="n"/>
      <c r="C43" s="16" t="n"/>
      <c r="D43" s="26" t="n"/>
      <c r="E43" s="14" t="n"/>
      <c r="F43" s="14" t="n"/>
      <c r="G43" s="17" t="n"/>
      <c r="H43" s="28">
        <f>IF(A43="","",IFERROR(INDEX(Fila!$A$6:$A$105,MATCH(A43,Fila!$I$6:$I$105,0)),""))</f>
        <v/>
      </c>
      <c r="I43" s="28">
        <f>IF(A43="","",IF(COUNTIF(Fila!$I$6:$I$105,A43)&gt;1,"Conferir duplicidade",IF(H43&lt;&gt;"","Vinculada",IF(G43="Aberta","Disponível","Indisponível"))))</f>
        <v/>
      </c>
    </row>
    <row r="44">
      <c r="A44" s="14" t="n"/>
      <c r="B44" s="33" t="n"/>
      <c r="C44" s="16" t="n"/>
      <c r="D44" s="26" t="n"/>
      <c r="E44" s="14" t="n"/>
      <c r="F44" s="14" t="n"/>
      <c r="G44" s="17" t="n"/>
      <c r="H44" s="27">
        <f>IF(A44="","",IFERROR(INDEX(Fila!$A$6:$A$105,MATCH(A44,Fila!$I$6:$I$105,0)),""))</f>
        <v/>
      </c>
      <c r="I44" s="27">
        <f>IF(A44="","",IF(COUNTIF(Fila!$I$6:$I$105,A44)&gt;1,"Conferir duplicidade",IF(H44&lt;&gt;"","Vinculada",IF(G44="Aberta","Disponível","Indisponível"))))</f>
        <v/>
      </c>
    </row>
    <row r="45">
      <c r="A45" s="14" t="n"/>
      <c r="B45" s="33" t="n"/>
      <c r="C45" s="16" t="n"/>
      <c r="D45" s="26" t="n"/>
      <c r="E45" s="14" t="n"/>
      <c r="F45" s="14" t="n"/>
      <c r="G45" s="17" t="n"/>
      <c r="H45" s="28">
        <f>IF(A45="","",IFERROR(INDEX(Fila!$A$6:$A$105,MATCH(A45,Fila!$I$6:$I$105,0)),""))</f>
        <v/>
      </c>
      <c r="I45" s="28">
        <f>IF(A45="","",IF(COUNTIF(Fila!$I$6:$I$105,A45)&gt;1,"Conferir duplicidade",IF(H45&lt;&gt;"","Vinculada",IF(G45="Aberta","Disponível","Indisponível"))))</f>
        <v/>
      </c>
    </row>
    <row r="46">
      <c r="A46" s="14" t="n"/>
      <c r="B46" s="33" t="n"/>
      <c r="C46" s="16" t="n"/>
      <c r="D46" s="26" t="n"/>
      <c r="E46" s="14" t="n"/>
      <c r="F46" s="14" t="n"/>
      <c r="G46" s="17" t="n"/>
      <c r="H46" s="27">
        <f>IF(A46="","",IFERROR(INDEX(Fila!$A$6:$A$105,MATCH(A46,Fila!$I$6:$I$105,0)),""))</f>
        <v/>
      </c>
      <c r="I46" s="27">
        <f>IF(A46="","",IF(COUNTIF(Fila!$I$6:$I$105,A46)&gt;1,"Conferir duplicidade",IF(H46&lt;&gt;"","Vinculada",IF(G46="Aberta","Disponível","Indisponível"))))</f>
        <v/>
      </c>
    </row>
    <row r="47">
      <c r="A47" s="14" t="n"/>
      <c r="B47" s="33" t="n"/>
      <c r="C47" s="16" t="n"/>
      <c r="D47" s="26" t="n"/>
      <c r="E47" s="14" t="n"/>
      <c r="F47" s="14" t="n"/>
      <c r="G47" s="17" t="n"/>
      <c r="H47" s="28">
        <f>IF(A47="","",IFERROR(INDEX(Fila!$A$6:$A$105,MATCH(A47,Fila!$I$6:$I$105,0)),""))</f>
        <v/>
      </c>
      <c r="I47" s="28">
        <f>IF(A47="","",IF(COUNTIF(Fila!$I$6:$I$105,A47)&gt;1,"Conferir duplicidade",IF(H47&lt;&gt;"","Vinculada",IF(G47="Aberta","Disponível","Indisponível"))))</f>
        <v/>
      </c>
    </row>
    <row r="48">
      <c r="A48" s="14" t="n"/>
      <c r="B48" s="33" t="n"/>
      <c r="C48" s="16" t="n"/>
      <c r="D48" s="26" t="n"/>
      <c r="E48" s="14" t="n"/>
      <c r="F48" s="14" t="n"/>
      <c r="G48" s="17" t="n"/>
      <c r="H48" s="27">
        <f>IF(A48="","",IFERROR(INDEX(Fila!$A$6:$A$105,MATCH(A48,Fila!$I$6:$I$105,0)),""))</f>
        <v/>
      </c>
      <c r="I48" s="27">
        <f>IF(A48="","",IF(COUNTIF(Fila!$I$6:$I$105,A48)&gt;1,"Conferir duplicidade",IF(H48&lt;&gt;"","Vinculada",IF(G48="Aberta","Disponível","Indisponível"))))</f>
        <v/>
      </c>
    </row>
    <row r="49">
      <c r="A49" s="14" t="n"/>
      <c r="B49" s="33" t="n"/>
      <c r="C49" s="16" t="n"/>
      <c r="D49" s="26" t="n"/>
      <c r="E49" s="14" t="n"/>
      <c r="F49" s="14" t="n"/>
      <c r="G49" s="17" t="n"/>
      <c r="H49" s="28">
        <f>IF(A49="","",IFERROR(INDEX(Fila!$A$6:$A$105,MATCH(A49,Fila!$I$6:$I$105,0)),""))</f>
        <v/>
      </c>
      <c r="I49" s="28">
        <f>IF(A49="","",IF(COUNTIF(Fila!$I$6:$I$105,A49)&gt;1,"Conferir duplicidade",IF(H49&lt;&gt;"","Vinculada",IF(G49="Aberta","Disponível","Indisponível"))))</f>
        <v/>
      </c>
    </row>
    <row r="50">
      <c r="A50" s="14" t="n"/>
      <c r="B50" s="33" t="n"/>
      <c r="C50" s="16" t="n"/>
      <c r="D50" s="26" t="n"/>
      <c r="E50" s="14" t="n"/>
      <c r="F50" s="14" t="n"/>
      <c r="G50" s="17" t="n"/>
      <c r="H50" s="27">
        <f>IF(A50="","",IFERROR(INDEX(Fila!$A$6:$A$105,MATCH(A50,Fila!$I$6:$I$105,0)),""))</f>
        <v/>
      </c>
      <c r="I50" s="27">
        <f>IF(A50="","",IF(COUNTIF(Fila!$I$6:$I$105,A50)&gt;1,"Conferir duplicidade",IF(H50&lt;&gt;"","Vinculada",IF(G50="Aberta","Disponível","Indisponível"))))</f>
        <v/>
      </c>
    </row>
    <row r="51">
      <c r="A51" s="14" t="n"/>
      <c r="B51" s="33" t="n"/>
      <c r="C51" s="16" t="n"/>
      <c r="D51" s="26" t="n"/>
      <c r="E51" s="14" t="n"/>
      <c r="F51" s="14" t="n"/>
      <c r="G51" s="17" t="n"/>
      <c r="H51" s="28">
        <f>IF(A51="","",IFERROR(INDEX(Fila!$A$6:$A$105,MATCH(A51,Fila!$I$6:$I$105,0)),""))</f>
        <v/>
      </c>
      <c r="I51" s="28">
        <f>IF(A51="","",IF(COUNTIF(Fila!$I$6:$I$105,A51)&gt;1,"Conferir duplicidade",IF(H51&lt;&gt;"","Vinculada",IF(G51="Aberta","Disponível","Indisponível"))))</f>
        <v/>
      </c>
    </row>
    <row r="52">
      <c r="A52" s="14" t="n"/>
      <c r="B52" s="33" t="n"/>
      <c r="C52" s="16" t="n"/>
      <c r="D52" s="26" t="n"/>
      <c r="E52" s="14" t="n"/>
      <c r="F52" s="14" t="n"/>
      <c r="G52" s="17" t="n"/>
      <c r="H52" s="27">
        <f>IF(A52="","",IFERROR(INDEX(Fila!$A$6:$A$105,MATCH(A52,Fila!$I$6:$I$105,0)),""))</f>
        <v/>
      </c>
      <c r="I52" s="27">
        <f>IF(A52="","",IF(COUNTIF(Fila!$I$6:$I$105,A52)&gt;1,"Conferir duplicidade",IF(H52&lt;&gt;"","Vinculada",IF(G52="Aberta","Disponível","Indisponível"))))</f>
        <v/>
      </c>
    </row>
    <row r="53">
      <c r="A53" s="14" t="n"/>
      <c r="B53" s="33" t="n"/>
      <c r="C53" s="16" t="n"/>
      <c r="D53" s="26" t="n"/>
      <c r="E53" s="14" t="n"/>
      <c r="F53" s="14" t="n"/>
      <c r="G53" s="17" t="n"/>
      <c r="H53" s="28">
        <f>IF(A53="","",IFERROR(INDEX(Fila!$A$6:$A$105,MATCH(A53,Fila!$I$6:$I$105,0)),""))</f>
        <v/>
      </c>
      <c r="I53" s="28">
        <f>IF(A53="","",IF(COUNTIF(Fila!$I$6:$I$105,A53)&gt;1,"Conferir duplicidade",IF(H53&lt;&gt;"","Vinculada",IF(G53="Aberta","Disponível","Indisponível"))))</f>
        <v/>
      </c>
    </row>
    <row r="54">
      <c r="A54" s="14" t="n"/>
      <c r="B54" s="33" t="n"/>
      <c r="C54" s="16" t="n"/>
      <c r="D54" s="26" t="n"/>
      <c r="E54" s="14" t="n"/>
      <c r="F54" s="14" t="n"/>
      <c r="G54" s="17" t="n"/>
      <c r="H54" s="27">
        <f>IF(A54="","",IFERROR(INDEX(Fila!$A$6:$A$105,MATCH(A54,Fila!$I$6:$I$105,0)),""))</f>
        <v/>
      </c>
      <c r="I54" s="27">
        <f>IF(A54="","",IF(COUNTIF(Fila!$I$6:$I$105,A54)&gt;1,"Conferir duplicidade",IF(H54&lt;&gt;"","Vinculada",IF(G54="Aberta","Disponível","Indisponível"))))</f>
        <v/>
      </c>
    </row>
    <row r="55">
      <c r="A55" s="14" t="n"/>
      <c r="B55" s="33" t="n"/>
      <c r="C55" s="16" t="n"/>
      <c r="D55" s="26" t="n"/>
      <c r="E55" s="14" t="n"/>
      <c r="F55" s="14" t="n"/>
      <c r="G55" s="17" t="n"/>
      <c r="H55" s="28">
        <f>IF(A55="","",IFERROR(INDEX(Fila!$A$6:$A$105,MATCH(A55,Fila!$I$6:$I$105,0)),""))</f>
        <v/>
      </c>
      <c r="I55" s="28">
        <f>IF(A55="","",IF(COUNTIF(Fila!$I$6:$I$105,A55)&gt;1,"Conferir duplicidade",IF(H55&lt;&gt;"","Vinculada",IF(G55="Aberta","Disponível","Indisponível"))))</f>
        <v/>
      </c>
    </row>
    <row r="56">
      <c r="A56" s="14" t="n"/>
      <c r="B56" s="33" t="n"/>
      <c r="C56" s="16" t="n"/>
      <c r="D56" s="26" t="n"/>
      <c r="E56" s="14" t="n"/>
      <c r="F56" s="14" t="n"/>
      <c r="G56" s="17" t="n"/>
      <c r="H56" s="27">
        <f>IF(A56="","",IFERROR(INDEX(Fila!$A$6:$A$105,MATCH(A56,Fila!$I$6:$I$105,0)),""))</f>
        <v/>
      </c>
      <c r="I56" s="27">
        <f>IF(A56="","",IF(COUNTIF(Fila!$I$6:$I$105,A56)&gt;1,"Conferir duplicidade",IF(H56&lt;&gt;"","Vinculada",IF(G56="Aberta","Disponível","Indisponível"))))</f>
        <v/>
      </c>
    </row>
    <row r="57">
      <c r="A57" s="14" t="n"/>
      <c r="B57" s="33" t="n"/>
      <c r="C57" s="16" t="n"/>
      <c r="D57" s="26" t="n"/>
      <c r="E57" s="14" t="n"/>
      <c r="F57" s="14" t="n"/>
      <c r="G57" s="17" t="n"/>
      <c r="H57" s="28">
        <f>IF(A57="","",IFERROR(INDEX(Fila!$A$6:$A$105,MATCH(A57,Fila!$I$6:$I$105,0)),""))</f>
        <v/>
      </c>
      <c r="I57" s="28">
        <f>IF(A57="","",IF(COUNTIF(Fila!$I$6:$I$105,A57)&gt;1,"Conferir duplicidade",IF(H57&lt;&gt;"","Vinculada",IF(G57="Aberta","Disponível","Indisponível"))))</f>
        <v/>
      </c>
    </row>
    <row r="58">
      <c r="A58" s="14" t="n"/>
      <c r="B58" s="33" t="n"/>
      <c r="C58" s="16" t="n"/>
      <c r="D58" s="26" t="n"/>
      <c r="E58" s="14" t="n"/>
      <c r="F58" s="14" t="n"/>
      <c r="G58" s="17" t="n"/>
      <c r="H58" s="27">
        <f>IF(A58="","",IFERROR(INDEX(Fila!$A$6:$A$105,MATCH(A58,Fila!$I$6:$I$105,0)),""))</f>
        <v/>
      </c>
      <c r="I58" s="27">
        <f>IF(A58="","",IF(COUNTIF(Fila!$I$6:$I$105,A58)&gt;1,"Conferir duplicidade",IF(H58&lt;&gt;"","Vinculada",IF(G58="Aberta","Disponível","Indisponível"))))</f>
        <v/>
      </c>
    </row>
    <row r="59">
      <c r="A59" s="14" t="n"/>
      <c r="B59" s="33" t="n"/>
      <c r="C59" s="16" t="n"/>
      <c r="D59" s="26" t="n"/>
      <c r="E59" s="14" t="n"/>
      <c r="F59" s="14" t="n"/>
      <c r="G59" s="17" t="n"/>
      <c r="H59" s="28">
        <f>IF(A59="","",IFERROR(INDEX(Fila!$A$6:$A$105,MATCH(A59,Fila!$I$6:$I$105,0)),""))</f>
        <v/>
      </c>
      <c r="I59" s="28">
        <f>IF(A59="","",IF(COUNTIF(Fila!$I$6:$I$105,A59)&gt;1,"Conferir duplicidade",IF(H59&lt;&gt;"","Vinculada",IF(G59="Aberta","Disponível","Indisponível"))))</f>
        <v/>
      </c>
    </row>
    <row r="60">
      <c r="A60" s="14" t="n"/>
      <c r="B60" s="33" t="n"/>
      <c r="C60" s="16" t="n"/>
      <c r="D60" s="26" t="n"/>
      <c r="E60" s="14" t="n"/>
      <c r="F60" s="14" t="n"/>
      <c r="G60" s="17" t="n"/>
      <c r="H60" s="27">
        <f>IF(A60="","",IFERROR(INDEX(Fila!$A$6:$A$105,MATCH(A60,Fila!$I$6:$I$105,0)),""))</f>
        <v/>
      </c>
      <c r="I60" s="27">
        <f>IF(A60="","",IF(COUNTIF(Fila!$I$6:$I$105,A60)&gt;1,"Conferir duplicidade",IF(H60&lt;&gt;"","Vinculada",IF(G60="Aberta","Disponível","Indisponível"))))</f>
        <v/>
      </c>
    </row>
    <row r="61">
      <c r="A61" s="14" t="n"/>
      <c r="B61" s="33" t="n"/>
      <c r="C61" s="16" t="n"/>
      <c r="D61" s="26" t="n"/>
      <c r="E61" s="14" t="n"/>
      <c r="F61" s="14" t="n"/>
      <c r="G61" s="17" t="n"/>
      <c r="H61" s="28">
        <f>IF(A61="","",IFERROR(INDEX(Fila!$A$6:$A$105,MATCH(A61,Fila!$I$6:$I$105,0)),""))</f>
        <v/>
      </c>
      <c r="I61" s="28">
        <f>IF(A61="","",IF(COUNTIF(Fila!$I$6:$I$105,A61)&gt;1,"Conferir duplicidade",IF(H61&lt;&gt;"","Vinculada",IF(G61="Aberta","Disponível","Indisponível"))))</f>
        <v/>
      </c>
    </row>
    <row r="62">
      <c r="A62" s="14" t="n"/>
      <c r="B62" s="33" t="n"/>
      <c r="C62" s="16" t="n"/>
      <c r="D62" s="26" t="n"/>
      <c r="E62" s="14" t="n"/>
      <c r="F62" s="14" t="n"/>
      <c r="G62" s="17" t="n"/>
      <c r="H62" s="27">
        <f>IF(A62="","",IFERROR(INDEX(Fila!$A$6:$A$105,MATCH(A62,Fila!$I$6:$I$105,0)),""))</f>
        <v/>
      </c>
      <c r="I62" s="27">
        <f>IF(A62="","",IF(COUNTIF(Fila!$I$6:$I$105,A62)&gt;1,"Conferir duplicidade",IF(H62&lt;&gt;"","Vinculada",IF(G62="Aberta","Disponível","Indisponível"))))</f>
        <v/>
      </c>
    </row>
    <row r="63">
      <c r="A63" s="14" t="n"/>
      <c r="B63" s="33" t="n"/>
      <c r="C63" s="16" t="n"/>
      <c r="D63" s="26" t="n"/>
      <c r="E63" s="14" t="n"/>
      <c r="F63" s="14" t="n"/>
      <c r="G63" s="17" t="n"/>
      <c r="H63" s="28">
        <f>IF(A63="","",IFERROR(INDEX(Fila!$A$6:$A$105,MATCH(A63,Fila!$I$6:$I$105,0)),""))</f>
        <v/>
      </c>
      <c r="I63" s="28">
        <f>IF(A63="","",IF(COUNTIF(Fila!$I$6:$I$105,A63)&gt;1,"Conferir duplicidade",IF(H63&lt;&gt;"","Vinculada",IF(G63="Aberta","Disponível","Indisponível"))))</f>
        <v/>
      </c>
    </row>
    <row r="64">
      <c r="A64" s="14" t="n"/>
      <c r="B64" s="33" t="n"/>
      <c r="C64" s="16" t="n"/>
      <c r="D64" s="26" t="n"/>
      <c r="E64" s="14" t="n"/>
      <c r="F64" s="14" t="n"/>
      <c r="G64" s="17" t="n"/>
      <c r="H64" s="27">
        <f>IF(A64="","",IFERROR(INDEX(Fila!$A$6:$A$105,MATCH(A64,Fila!$I$6:$I$105,0)),""))</f>
        <v/>
      </c>
      <c r="I64" s="27">
        <f>IF(A64="","",IF(COUNTIF(Fila!$I$6:$I$105,A64)&gt;1,"Conferir duplicidade",IF(H64&lt;&gt;"","Vinculada",IF(G64="Aberta","Disponível","Indisponível"))))</f>
        <v/>
      </c>
    </row>
    <row r="65">
      <c r="A65" s="14" t="n"/>
      <c r="B65" s="33" t="n"/>
      <c r="C65" s="16" t="n"/>
      <c r="D65" s="26" t="n"/>
      <c r="E65" s="14" t="n"/>
      <c r="F65" s="14" t="n"/>
      <c r="G65" s="17" t="n"/>
      <c r="H65" s="28">
        <f>IF(A65="","",IFERROR(INDEX(Fila!$A$6:$A$105,MATCH(A65,Fila!$I$6:$I$105,0)),""))</f>
        <v/>
      </c>
      <c r="I65" s="28">
        <f>IF(A65="","",IF(COUNTIF(Fila!$I$6:$I$105,A65)&gt;1,"Conferir duplicidade",IF(H65&lt;&gt;"","Vinculada",IF(G65="Aberta","Disponível","Indisponível"))))</f>
        <v/>
      </c>
    </row>
    <row r="66">
      <c r="A66" s="14" t="n"/>
      <c r="B66" s="33" t="n"/>
      <c r="C66" s="16" t="n"/>
      <c r="D66" s="26" t="n"/>
      <c r="E66" s="14" t="n"/>
      <c r="F66" s="14" t="n"/>
      <c r="G66" s="17" t="n"/>
      <c r="H66" s="27">
        <f>IF(A66="","",IFERROR(INDEX(Fila!$A$6:$A$105,MATCH(A66,Fila!$I$6:$I$105,0)),""))</f>
        <v/>
      </c>
      <c r="I66" s="27">
        <f>IF(A66="","",IF(COUNTIF(Fila!$I$6:$I$105,A66)&gt;1,"Conferir duplicidade",IF(H66&lt;&gt;"","Vinculada",IF(G66="Aberta","Disponível","Indisponível"))))</f>
        <v/>
      </c>
    </row>
    <row r="67">
      <c r="A67" s="14" t="n"/>
      <c r="B67" s="33" t="n"/>
      <c r="C67" s="16" t="n"/>
      <c r="D67" s="26" t="n"/>
      <c r="E67" s="14" t="n"/>
      <c r="F67" s="14" t="n"/>
      <c r="G67" s="17" t="n"/>
      <c r="H67" s="28">
        <f>IF(A67="","",IFERROR(INDEX(Fila!$A$6:$A$105,MATCH(A67,Fila!$I$6:$I$105,0)),""))</f>
        <v/>
      </c>
      <c r="I67" s="28">
        <f>IF(A67="","",IF(COUNTIF(Fila!$I$6:$I$105,A67)&gt;1,"Conferir duplicidade",IF(H67&lt;&gt;"","Vinculada",IF(G67="Aberta","Disponível","Indisponível"))))</f>
        <v/>
      </c>
    </row>
    <row r="68">
      <c r="A68" s="14" t="n"/>
      <c r="B68" s="33" t="n"/>
      <c r="C68" s="16" t="n"/>
      <c r="D68" s="26" t="n"/>
      <c r="E68" s="14" t="n"/>
      <c r="F68" s="14" t="n"/>
      <c r="G68" s="17" t="n"/>
      <c r="H68" s="27">
        <f>IF(A68="","",IFERROR(INDEX(Fila!$A$6:$A$105,MATCH(A68,Fila!$I$6:$I$105,0)),""))</f>
        <v/>
      </c>
      <c r="I68" s="27">
        <f>IF(A68="","",IF(COUNTIF(Fila!$I$6:$I$105,A68)&gt;1,"Conferir duplicidade",IF(H68&lt;&gt;"","Vinculada",IF(G68="Aberta","Disponível","Indisponível"))))</f>
        <v/>
      </c>
    </row>
    <row r="69">
      <c r="A69" s="14" t="n"/>
      <c r="B69" s="33" t="n"/>
      <c r="C69" s="16" t="n"/>
      <c r="D69" s="26" t="n"/>
      <c r="E69" s="14" t="n"/>
      <c r="F69" s="14" t="n"/>
      <c r="G69" s="17" t="n"/>
      <c r="H69" s="28">
        <f>IF(A69="","",IFERROR(INDEX(Fila!$A$6:$A$105,MATCH(A69,Fila!$I$6:$I$105,0)),""))</f>
        <v/>
      </c>
      <c r="I69" s="28">
        <f>IF(A69="","",IF(COUNTIF(Fila!$I$6:$I$105,A69)&gt;1,"Conferir duplicidade",IF(H69&lt;&gt;"","Vinculada",IF(G69="Aberta","Disponível","Indisponível"))))</f>
        <v/>
      </c>
    </row>
    <row r="70">
      <c r="A70" s="14" t="n"/>
      <c r="B70" s="33" t="n"/>
      <c r="C70" s="16" t="n"/>
      <c r="D70" s="26" t="n"/>
      <c r="E70" s="14" t="n"/>
      <c r="F70" s="14" t="n"/>
      <c r="G70" s="17" t="n"/>
      <c r="H70" s="27">
        <f>IF(A70="","",IFERROR(INDEX(Fila!$A$6:$A$105,MATCH(A70,Fila!$I$6:$I$105,0)),""))</f>
        <v/>
      </c>
      <c r="I70" s="27">
        <f>IF(A70="","",IF(COUNTIF(Fila!$I$6:$I$105,A70)&gt;1,"Conferir duplicidade",IF(H70&lt;&gt;"","Vinculada",IF(G70="Aberta","Disponível","Indisponível"))))</f>
        <v/>
      </c>
    </row>
    <row r="71">
      <c r="A71" s="14" t="n"/>
      <c r="B71" s="33" t="n"/>
      <c r="C71" s="16" t="n"/>
      <c r="D71" s="26" t="n"/>
      <c r="E71" s="14" t="n"/>
      <c r="F71" s="14" t="n"/>
      <c r="G71" s="17" t="n"/>
      <c r="H71" s="28">
        <f>IF(A71="","",IFERROR(INDEX(Fila!$A$6:$A$105,MATCH(A71,Fila!$I$6:$I$105,0)),""))</f>
        <v/>
      </c>
      <c r="I71" s="28">
        <f>IF(A71="","",IF(COUNTIF(Fila!$I$6:$I$105,A71)&gt;1,"Conferir duplicidade",IF(H71&lt;&gt;"","Vinculada",IF(G71="Aberta","Disponível","Indisponível"))))</f>
        <v/>
      </c>
    </row>
    <row r="72">
      <c r="A72" s="14" t="n"/>
      <c r="B72" s="33" t="n"/>
      <c r="C72" s="16" t="n"/>
      <c r="D72" s="26" t="n"/>
      <c r="E72" s="14" t="n"/>
      <c r="F72" s="14" t="n"/>
      <c r="G72" s="17" t="n"/>
      <c r="H72" s="27">
        <f>IF(A72="","",IFERROR(INDEX(Fila!$A$6:$A$105,MATCH(A72,Fila!$I$6:$I$105,0)),""))</f>
        <v/>
      </c>
      <c r="I72" s="27">
        <f>IF(A72="","",IF(COUNTIF(Fila!$I$6:$I$105,A72)&gt;1,"Conferir duplicidade",IF(H72&lt;&gt;"","Vinculada",IF(G72="Aberta","Disponível","Indisponível"))))</f>
        <v/>
      </c>
    </row>
    <row r="73">
      <c r="A73" s="14" t="n"/>
      <c r="B73" s="33" t="n"/>
      <c r="C73" s="16" t="n"/>
      <c r="D73" s="26" t="n"/>
      <c r="E73" s="14" t="n"/>
      <c r="F73" s="14" t="n"/>
      <c r="G73" s="17" t="n"/>
      <c r="H73" s="28">
        <f>IF(A73="","",IFERROR(INDEX(Fila!$A$6:$A$105,MATCH(A73,Fila!$I$6:$I$105,0)),""))</f>
        <v/>
      </c>
      <c r="I73" s="28">
        <f>IF(A73="","",IF(COUNTIF(Fila!$I$6:$I$105,A73)&gt;1,"Conferir duplicidade",IF(H73&lt;&gt;"","Vinculada",IF(G73="Aberta","Disponível","Indisponível"))))</f>
        <v/>
      </c>
    </row>
    <row r="74">
      <c r="A74" s="14" t="n"/>
      <c r="B74" s="33" t="n"/>
      <c r="C74" s="16" t="n"/>
      <c r="D74" s="26" t="n"/>
      <c r="E74" s="14" t="n"/>
      <c r="F74" s="14" t="n"/>
      <c r="G74" s="17" t="n"/>
      <c r="H74" s="27">
        <f>IF(A74="","",IFERROR(INDEX(Fila!$A$6:$A$105,MATCH(A74,Fila!$I$6:$I$105,0)),""))</f>
        <v/>
      </c>
      <c r="I74" s="27">
        <f>IF(A74="","",IF(COUNTIF(Fila!$I$6:$I$105,A74)&gt;1,"Conferir duplicidade",IF(H74&lt;&gt;"","Vinculada",IF(G74="Aberta","Disponível","Indisponível"))))</f>
        <v/>
      </c>
    </row>
    <row r="75">
      <c r="A75" s="14" t="n"/>
      <c r="B75" s="33" t="n"/>
      <c r="C75" s="16" t="n"/>
      <c r="D75" s="26" t="n"/>
      <c r="E75" s="14" t="n"/>
      <c r="F75" s="14" t="n"/>
      <c r="G75" s="17" t="n"/>
      <c r="H75" s="28">
        <f>IF(A75="","",IFERROR(INDEX(Fila!$A$6:$A$105,MATCH(A75,Fila!$I$6:$I$105,0)),""))</f>
        <v/>
      </c>
      <c r="I75" s="28">
        <f>IF(A75="","",IF(COUNTIF(Fila!$I$6:$I$105,A75)&gt;1,"Conferir duplicidade",IF(H75&lt;&gt;"","Vinculada",IF(G75="Aberta","Disponível","Indisponível"))))</f>
        <v/>
      </c>
    </row>
    <row r="76">
      <c r="A76" s="14" t="n"/>
      <c r="B76" s="33" t="n"/>
      <c r="C76" s="16" t="n"/>
      <c r="D76" s="26" t="n"/>
      <c r="E76" s="14" t="n"/>
      <c r="F76" s="14" t="n"/>
      <c r="G76" s="17" t="n"/>
      <c r="H76" s="27">
        <f>IF(A76="","",IFERROR(INDEX(Fila!$A$6:$A$105,MATCH(A76,Fila!$I$6:$I$105,0)),""))</f>
        <v/>
      </c>
      <c r="I76" s="27">
        <f>IF(A76="","",IF(COUNTIF(Fila!$I$6:$I$105,A76)&gt;1,"Conferir duplicidade",IF(H76&lt;&gt;"","Vinculada",IF(G76="Aberta","Disponível","Indisponível"))))</f>
        <v/>
      </c>
    </row>
    <row r="77">
      <c r="A77" s="14" t="n"/>
      <c r="B77" s="33" t="n"/>
      <c r="C77" s="16" t="n"/>
      <c r="D77" s="26" t="n"/>
      <c r="E77" s="14" t="n"/>
      <c r="F77" s="14" t="n"/>
      <c r="G77" s="17" t="n"/>
      <c r="H77" s="28">
        <f>IF(A77="","",IFERROR(INDEX(Fila!$A$6:$A$105,MATCH(A77,Fila!$I$6:$I$105,0)),""))</f>
        <v/>
      </c>
      <c r="I77" s="28">
        <f>IF(A77="","",IF(COUNTIF(Fila!$I$6:$I$105,A77)&gt;1,"Conferir duplicidade",IF(H77&lt;&gt;"","Vinculada",IF(G77="Aberta","Disponível","Indisponível"))))</f>
        <v/>
      </c>
    </row>
    <row r="78">
      <c r="A78" s="14" t="n"/>
      <c r="B78" s="33" t="n"/>
      <c r="C78" s="16" t="n"/>
      <c r="D78" s="26" t="n"/>
      <c r="E78" s="14" t="n"/>
      <c r="F78" s="14" t="n"/>
      <c r="G78" s="17" t="n"/>
      <c r="H78" s="27">
        <f>IF(A78="","",IFERROR(INDEX(Fila!$A$6:$A$105,MATCH(A78,Fila!$I$6:$I$105,0)),""))</f>
        <v/>
      </c>
      <c r="I78" s="27">
        <f>IF(A78="","",IF(COUNTIF(Fila!$I$6:$I$105,A78)&gt;1,"Conferir duplicidade",IF(H78&lt;&gt;"","Vinculada",IF(G78="Aberta","Disponível","Indisponível"))))</f>
        <v/>
      </c>
    </row>
    <row r="79">
      <c r="A79" s="14" t="n"/>
      <c r="B79" s="33" t="n"/>
      <c r="C79" s="16" t="n"/>
      <c r="D79" s="26" t="n"/>
      <c r="E79" s="14" t="n"/>
      <c r="F79" s="14" t="n"/>
      <c r="G79" s="17" t="n"/>
      <c r="H79" s="28">
        <f>IF(A79="","",IFERROR(INDEX(Fila!$A$6:$A$105,MATCH(A79,Fila!$I$6:$I$105,0)),""))</f>
        <v/>
      </c>
      <c r="I79" s="28">
        <f>IF(A79="","",IF(COUNTIF(Fila!$I$6:$I$105,A79)&gt;1,"Conferir duplicidade",IF(H79&lt;&gt;"","Vinculada",IF(G79="Aberta","Disponível","Indisponível"))))</f>
        <v/>
      </c>
    </row>
    <row r="80">
      <c r="A80" s="14" t="n"/>
      <c r="B80" s="33" t="n"/>
      <c r="C80" s="16" t="n"/>
      <c r="D80" s="26" t="n"/>
      <c r="E80" s="14" t="n"/>
      <c r="F80" s="14" t="n"/>
      <c r="G80" s="17" t="n"/>
      <c r="H80" s="27">
        <f>IF(A80="","",IFERROR(INDEX(Fila!$A$6:$A$105,MATCH(A80,Fila!$I$6:$I$105,0)),""))</f>
        <v/>
      </c>
      <c r="I80" s="27">
        <f>IF(A80="","",IF(COUNTIF(Fila!$I$6:$I$105,A80)&gt;1,"Conferir duplicidade",IF(H80&lt;&gt;"","Vinculada",IF(G80="Aberta","Disponível","Indisponível"))))</f>
        <v/>
      </c>
    </row>
    <row r="81">
      <c r="A81" s="14" t="n"/>
      <c r="B81" s="33" t="n"/>
      <c r="C81" s="16" t="n"/>
      <c r="D81" s="26" t="n"/>
      <c r="E81" s="14" t="n"/>
      <c r="F81" s="14" t="n"/>
      <c r="G81" s="17" t="n"/>
      <c r="H81" s="28">
        <f>IF(A81="","",IFERROR(INDEX(Fila!$A$6:$A$105,MATCH(A81,Fila!$I$6:$I$105,0)),""))</f>
        <v/>
      </c>
      <c r="I81" s="28">
        <f>IF(A81="","",IF(COUNTIF(Fila!$I$6:$I$105,A81)&gt;1,"Conferir duplicidade",IF(H81&lt;&gt;"","Vinculada",IF(G81="Aberta","Disponível","Indisponível"))))</f>
        <v/>
      </c>
    </row>
    <row r="82">
      <c r="A82" s="14" t="n"/>
      <c r="B82" s="33" t="n"/>
      <c r="C82" s="16" t="n"/>
      <c r="D82" s="26" t="n"/>
      <c r="E82" s="14" t="n"/>
      <c r="F82" s="14" t="n"/>
      <c r="G82" s="17" t="n"/>
      <c r="H82" s="27">
        <f>IF(A82="","",IFERROR(INDEX(Fila!$A$6:$A$105,MATCH(A82,Fila!$I$6:$I$105,0)),""))</f>
        <v/>
      </c>
      <c r="I82" s="27">
        <f>IF(A82="","",IF(COUNTIF(Fila!$I$6:$I$105,A82)&gt;1,"Conferir duplicidade",IF(H82&lt;&gt;"","Vinculada",IF(G82="Aberta","Disponível","Indisponível"))))</f>
        <v/>
      </c>
    </row>
    <row r="83">
      <c r="A83" s="14" t="n"/>
      <c r="B83" s="33" t="n"/>
      <c r="C83" s="16" t="n"/>
      <c r="D83" s="26" t="n"/>
      <c r="E83" s="14" t="n"/>
      <c r="F83" s="14" t="n"/>
      <c r="G83" s="17" t="n"/>
      <c r="H83" s="28">
        <f>IF(A83="","",IFERROR(INDEX(Fila!$A$6:$A$105,MATCH(A83,Fila!$I$6:$I$105,0)),""))</f>
        <v/>
      </c>
      <c r="I83" s="28">
        <f>IF(A83="","",IF(COUNTIF(Fila!$I$6:$I$105,A83)&gt;1,"Conferir duplicidade",IF(H83&lt;&gt;"","Vinculada",IF(G83="Aberta","Disponível","Indisponível"))))</f>
        <v/>
      </c>
    </row>
    <row r="84">
      <c r="A84" s="14" t="n"/>
      <c r="B84" s="33" t="n"/>
      <c r="C84" s="16" t="n"/>
      <c r="D84" s="26" t="n"/>
      <c r="E84" s="14" t="n"/>
      <c r="F84" s="14" t="n"/>
      <c r="G84" s="17" t="n"/>
      <c r="H84" s="27">
        <f>IF(A84="","",IFERROR(INDEX(Fila!$A$6:$A$105,MATCH(A84,Fila!$I$6:$I$105,0)),""))</f>
        <v/>
      </c>
      <c r="I84" s="27">
        <f>IF(A84="","",IF(COUNTIF(Fila!$I$6:$I$105,A84)&gt;1,"Conferir duplicidade",IF(H84&lt;&gt;"","Vinculada",IF(G84="Aberta","Disponível","Indisponível"))))</f>
        <v/>
      </c>
    </row>
    <row r="85">
      <c r="A85" s="14" t="n"/>
      <c r="B85" s="33" t="n"/>
      <c r="C85" s="16" t="n"/>
      <c r="D85" s="26" t="n"/>
      <c r="E85" s="14" t="n"/>
      <c r="F85" s="14" t="n"/>
      <c r="G85" s="17" t="n"/>
      <c r="H85" s="28">
        <f>IF(A85="","",IFERROR(INDEX(Fila!$A$6:$A$105,MATCH(A85,Fila!$I$6:$I$105,0)),""))</f>
        <v/>
      </c>
      <c r="I85" s="28">
        <f>IF(A85="","",IF(COUNTIF(Fila!$I$6:$I$105,A85)&gt;1,"Conferir duplicidade",IF(H85&lt;&gt;"","Vinculada",IF(G85="Aberta","Disponível","Indisponível"))))</f>
        <v/>
      </c>
    </row>
    <row r="86">
      <c r="A86" s="14" t="n"/>
      <c r="B86" s="33" t="n"/>
      <c r="C86" s="16" t="n"/>
      <c r="D86" s="26" t="n"/>
      <c r="E86" s="14" t="n"/>
      <c r="F86" s="14" t="n"/>
      <c r="G86" s="17" t="n"/>
      <c r="H86" s="27">
        <f>IF(A86="","",IFERROR(INDEX(Fila!$A$6:$A$105,MATCH(A86,Fila!$I$6:$I$105,0)),""))</f>
        <v/>
      </c>
      <c r="I86" s="27">
        <f>IF(A86="","",IF(COUNTIF(Fila!$I$6:$I$105,A86)&gt;1,"Conferir duplicidade",IF(H86&lt;&gt;"","Vinculada",IF(G86="Aberta","Disponível","Indisponível"))))</f>
        <v/>
      </c>
    </row>
    <row r="87">
      <c r="A87" s="14" t="n"/>
      <c r="B87" s="33" t="n"/>
      <c r="C87" s="16" t="n"/>
      <c r="D87" s="26" t="n"/>
      <c r="E87" s="14" t="n"/>
      <c r="F87" s="14" t="n"/>
      <c r="G87" s="17" t="n"/>
      <c r="H87" s="28">
        <f>IF(A87="","",IFERROR(INDEX(Fila!$A$6:$A$105,MATCH(A87,Fila!$I$6:$I$105,0)),""))</f>
        <v/>
      </c>
      <c r="I87" s="28">
        <f>IF(A87="","",IF(COUNTIF(Fila!$I$6:$I$105,A87)&gt;1,"Conferir duplicidade",IF(H87&lt;&gt;"","Vinculada",IF(G87="Aberta","Disponível","Indisponível"))))</f>
        <v/>
      </c>
    </row>
    <row r="88">
      <c r="A88" s="14" t="n"/>
      <c r="B88" s="33" t="n"/>
      <c r="C88" s="16" t="n"/>
      <c r="D88" s="26" t="n"/>
      <c r="E88" s="14" t="n"/>
      <c r="F88" s="14" t="n"/>
      <c r="G88" s="17" t="n"/>
      <c r="H88" s="27">
        <f>IF(A88="","",IFERROR(INDEX(Fila!$A$6:$A$105,MATCH(A88,Fila!$I$6:$I$105,0)),""))</f>
        <v/>
      </c>
      <c r="I88" s="27">
        <f>IF(A88="","",IF(COUNTIF(Fila!$I$6:$I$105,A88)&gt;1,"Conferir duplicidade",IF(H88&lt;&gt;"","Vinculada",IF(G88="Aberta","Disponível","Indisponível"))))</f>
        <v/>
      </c>
    </row>
    <row r="89">
      <c r="A89" s="14" t="n"/>
      <c r="B89" s="33" t="n"/>
      <c r="C89" s="16" t="n"/>
      <c r="D89" s="26" t="n"/>
      <c r="E89" s="14" t="n"/>
      <c r="F89" s="14" t="n"/>
      <c r="G89" s="17" t="n"/>
      <c r="H89" s="28">
        <f>IF(A89="","",IFERROR(INDEX(Fila!$A$6:$A$105,MATCH(A89,Fila!$I$6:$I$105,0)),""))</f>
        <v/>
      </c>
      <c r="I89" s="28">
        <f>IF(A89="","",IF(COUNTIF(Fila!$I$6:$I$105,A89)&gt;1,"Conferir duplicidade",IF(H89&lt;&gt;"","Vinculada",IF(G89="Aberta","Disponível","Indisponível"))))</f>
        <v/>
      </c>
    </row>
    <row r="90">
      <c r="A90" s="14" t="n"/>
      <c r="B90" s="33" t="n"/>
      <c r="C90" s="16" t="n"/>
      <c r="D90" s="26" t="n"/>
      <c r="E90" s="14" t="n"/>
      <c r="F90" s="14" t="n"/>
      <c r="G90" s="17" t="n"/>
      <c r="H90" s="27">
        <f>IF(A90="","",IFERROR(INDEX(Fila!$A$6:$A$105,MATCH(A90,Fila!$I$6:$I$105,0)),""))</f>
        <v/>
      </c>
      <c r="I90" s="27">
        <f>IF(A90="","",IF(COUNTIF(Fila!$I$6:$I$105,A90)&gt;1,"Conferir duplicidade",IF(H90&lt;&gt;"","Vinculada",IF(G90="Aberta","Disponível","Indisponível"))))</f>
        <v/>
      </c>
    </row>
    <row r="91">
      <c r="A91" s="14" t="n"/>
      <c r="B91" s="33" t="n"/>
      <c r="C91" s="16" t="n"/>
      <c r="D91" s="26" t="n"/>
      <c r="E91" s="14" t="n"/>
      <c r="F91" s="14" t="n"/>
      <c r="G91" s="17" t="n"/>
      <c r="H91" s="28">
        <f>IF(A91="","",IFERROR(INDEX(Fila!$A$6:$A$105,MATCH(A91,Fila!$I$6:$I$105,0)),""))</f>
        <v/>
      </c>
      <c r="I91" s="28">
        <f>IF(A91="","",IF(COUNTIF(Fila!$I$6:$I$105,A91)&gt;1,"Conferir duplicidade",IF(H91&lt;&gt;"","Vinculada",IF(G91="Aberta","Disponível","Indisponível"))))</f>
        <v/>
      </c>
    </row>
    <row r="92">
      <c r="A92" s="14" t="n"/>
      <c r="B92" s="33" t="n"/>
      <c r="C92" s="16" t="n"/>
      <c r="D92" s="26" t="n"/>
      <c r="E92" s="14" t="n"/>
      <c r="F92" s="14" t="n"/>
      <c r="G92" s="17" t="n"/>
      <c r="H92" s="27">
        <f>IF(A92="","",IFERROR(INDEX(Fila!$A$6:$A$105,MATCH(A92,Fila!$I$6:$I$105,0)),""))</f>
        <v/>
      </c>
      <c r="I92" s="27">
        <f>IF(A92="","",IF(COUNTIF(Fila!$I$6:$I$105,A92)&gt;1,"Conferir duplicidade",IF(H92&lt;&gt;"","Vinculada",IF(G92="Aberta","Disponível","Indisponível"))))</f>
        <v/>
      </c>
    </row>
    <row r="93">
      <c r="A93" s="14" t="n"/>
      <c r="B93" s="33" t="n"/>
      <c r="C93" s="16" t="n"/>
      <c r="D93" s="26" t="n"/>
      <c r="E93" s="14" t="n"/>
      <c r="F93" s="14" t="n"/>
      <c r="G93" s="17" t="n"/>
      <c r="H93" s="28">
        <f>IF(A93="","",IFERROR(INDEX(Fila!$A$6:$A$105,MATCH(A93,Fila!$I$6:$I$105,0)),""))</f>
        <v/>
      </c>
      <c r="I93" s="28">
        <f>IF(A93="","",IF(COUNTIF(Fila!$I$6:$I$105,A93)&gt;1,"Conferir duplicidade",IF(H93&lt;&gt;"","Vinculada",IF(G93="Aberta","Disponível","Indisponível"))))</f>
        <v/>
      </c>
    </row>
    <row r="94">
      <c r="A94" s="14" t="n"/>
      <c r="B94" s="33" t="n"/>
      <c r="C94" s="16" t="n"/>
      <c r="D94" s="26" t="n"/>
      <c r="E94" s="14" t="n"/>
      <c r="F94" s="14" t="n"/>
      <c r="G94" s="17" t="n"/>
      <c r="H94" s="27">
        <f>IF(A94="","",IFERROR(INDEX(Fila!$A$6:$A$105,MATCH(A94,Fila!$I$6:$I$105,0)),""))</f>
        <v/>
      </c>
      <c r="I94" s="27">
        <f>IF(A94="","",IF(COUNTIF(Fila!$I$6:$I$105,A94)&gt;1,"Conferir duplicidade",IF(H94&lt;&gt;"","Vinculada",IF(G94="Aberta","Disponível","Indisponível"))))</f>
        <v/>
      </c>
    </row>
    <row r="95">
      <c r="A95" s="14" t="n"/>
      <c r="B95" s="33" t="n"/>
      <c r="C95" s="16" t="n"/>
      <c r="D95" s="26" t="n"/>
      <c r="E95" s="14" t="n"/>
      <c r="F95" s="14" t="n"/>
      <c r="G95" s="17" t="n"/>
      <c r="H95" s="28">
        <f>IF(A95="","",IFERROR(INDEX(Fila!$A$6:$A$105,MATCH(A95,Fila!$I$6:$I$105,0)),""))</f>
        <v/>
      </c>
      <c r="I95" s="28">
        <f>IF(A95="","",IF(COUNTIF(Fila!$I$6:$I$105,A95)&gt;1,"Conferir duplicidade",IF(H95&lt;&gt;"","Vinculada",IF(G95="Aberta","Disponível","Indisponível"))))</f>
        <v/>
      </c>
    </row>
    <row r="96">
      <c r="A96" s="14" t="n"/>
      <c r="B96" s="33" t="n"/>
      <c r="C96" s="16" t="n"/>
      <c r="D96" s="26" t="n"/>
      <c r="E96" s="14" t="n"/>
      <c r="F96" s="14" t="n"/>
      <c r="G96" s="17" t="n"/>
      <c r="H96" s="27">
        <f>IF(A96="","",IFERROR(INDEX(Fila!$A$6:$A$105,MATCH(A96,Fila!$I$6:$I$105,0)),""))</f>
        <v/>
      </c>
      <c r="I96" s="27">
        <f>IF(A96="","",IF(COUNTIF(Fila!$I$6:$I$105,A96)&gt;1,"Conferir duplicidade",IF(H96&lt;&gt;"","Vinculada",IF(G96="Aberta","Disponível","Indisponível"))))</f>
        <v/>
      </c>
    </row>
    <row r="97">
      <c r="A97" s="14" t="n"/>
      <c r="B97" s="33" t="n"/>
      <c r="C97" s="16" t="n"/>
      <c r="D97" s="26" t="n"/>
      <c r="E97" s="14" t="n"/>
      <c r="F97" s="14" t="n"/>
      <c r="G97" s="17" t="n"/>
      <c r="H97" s="28">
        <f>IF(A97="","",IFERROR(INDEX(Fila!$A$6:$A$105,MATCH(A97,Fila!$I$6:$I$105,0)),""))</f>
        <v/>
      </c>
      <c r="I97" s="28">
        <f>IF(A97="","",IF(COUNTIF(Fila!$I$6:$I$105,A97)&gt;1,"Conferir duplicidade",IF(H97&lt;&gt;"","Vinculada",IF(G97="Aberta","Disponível","Indisponível"))))</f>
        <v/>
      </c>
    </row>
    <row r="98">
      <c r="A98" s="14" t="n"/>
      <c r="B98" s="33" t="n"/>
      <c r="C98" s="16" t="n"/>
      <c r="D98" s="26" t="n"/>
      <c r="E98" s="14" t="n"/>
      <c r="F98" s="14" t="n"/>
      <c r="G98" s="17" t="n"/>
      <c r="H98" s="27">
        <f>IF(A98="","",IFERROR(INDEX(Fila!$A$6:$A$105,MATCH(A98,Fila!$I$6:$I$105,0)),""))</f>
        <v/>
      </c>
      <c r="I98" s="27">
        <f>IF(A98="","",IF(COUNTIF(Fila!$I$6:$I$105,A98)&gt;1,"Conferir duplicidade",IF(H98&lt;&gt;"","Vinculada",IF(G98="Aberta","Disponível","Indisponível"))))</f>
        <v/>
      </c>
    </row>
    <row r="99">
      <c r="A99" s="14" t="n"/>
      <c r="B99" s="33" t="n"/>
      <c r="C99" s="16" t="n"/>
      <c r="D99" s="26" t="n"/>
      <c r="E99" s="14" t="n"/>
      <c r="F99" s="14" t="n"/>
      <c r="G99" s="17" t="n"/>
      <c r="H99" s="28">
        <f>IF(A99="","",IFERROR(INDEX(Fila!$A$6:$A$105,MATCH(A99,Fila!$I$6:$I$105,0)),""))</f>
        <v/>
      </c>
      <c r="I99" s="28">
        <f>IF(A99="","",IF(COUNTIF(Fila!$I$6:$I$105,A99)&gt;1,"Conferir duplicidade",IF(H99&lt;&gt;"","Vinculada",IF(G99="Aberta","Disponível","Indisponível"))))</f>
        <v/>
      </c>
    </row>
    <row r="100">
      <c r="A100" s="14" t="n"/>
      <c r="B100" s="33" t="n"/>
      <c r="C100" s="16" t="n"/>
      <c r="D100" s="26" t="n"/>
      <c r="E100" s="14" t="n"/>
      <c r="F100" s="14" t="n"/>
      <c r="G100" s="17" t="n"/>
      <c r="H100" s="27">
        <f>IF(A100="","",IFERROR(INDEX(Fila!$A$6:$A$105,MATCH(A100,Fila!$I$6:$I$105,0)),""))</f>
        <v/>
      </c>
      <c r="I100" s="27">
        <f>IF(A100="","",IF(COUNTIF(Fila!$I$6:$I$105,A100)&gt;1,"Conferir duplicidade",IF(H100&lt;&gt;"","Vinculada",IF(G100="Aberta","Disponível","Indisponível"))))</f>
        <v/>
      </c>
    </row>
    <row r="101">
      <c r="A101" s="14" t="n"/>
      <c r="B101" s="33" t="n"/>
      <c r="C101" s="16" t="n"/>
      <c r="D101" s="26" t="n"/>
      <c r="E101" s="14" t="n"/>
      <c r="F101" s="14" t="n"/>
      <c r="G101" s="17" t="n"/>
      <c r="H101" s="28">
        <f>IF(A101="","",IFERROR(INDEX(Fila!$A$6:$A$105,MATCH(A101,Fila!$I$6:$I$105,0)),""))</f>
        <v/>
      </c>
      <c r="I101" s="28">
        <f>IF(A101="","",IF(COUNTIF(Fila!$I$6:$I$105,A101)&gt;1,"Conferir duplicidade",IF(H101&lt;&gt;"","Vinculada",IF(G101="Aberta","Disponível","Indisponível"))))</f>
        <v/>
      </c>
    </row>
    <row r="102">
      <c r="A102" s="14" t="n"/>
      <c r="B102" s="33" t="n"/>
      <c r="C102" s="16" t="n"/>
      <c r="D102" s="26" t="n"/>
      <c r="E102" s="14" t="n"/>
      <c r="F102" s="14" t="n"/>
      <c r="G102" s="17" t="n"/>
      <c r="H102" s="27">
        <f>IF(A102="","",IFERROR(INDEX(Fila!$A$6:$A$105,MATCH(A102,Fila!$I$6:$I$105,0)),""))</f>
        <v/>
      </c>
      <c r="I102" s="27">
        <f>IF(A102="","",IF(COUNTIF(Fila!$I$6:$I$105,A102)&gt;1,"Conferir duplicidade",IF(H102&lt;&gt;"","Vinculada",IF(G102="Aberta","Disponível","Indisponível"))))</f>
        <v/>
      </c>
    </row>
    <row r="103">
      <c r="A103" s="14" t="n"/>
      <c r="B103" s="33" t="n"/>
      <c r="C103" s="16" t="n"/>
      <c r="D103" s="26" t="n"/>
      <c r="E103" s="14" t="n"/>
      <c r="F103" s="14" t="n"/>
      <c r="G103" s="17" t="n"/>
      <c r="H103" s="28">
        <f>IF(A103="","",IFERROR(INDEX(Fila!$A$6:$A$105,MATCH(A103,Fila!$I$6:$I$105,0)),""))</f>
        <v/>
      </c>
      <c r="I103" s="28">
        <f>IF(A103="","",IF(COUNTIF(Fila!$I$6:$I$105,A103)&gt;1,"Conferir duplicidade",IF(H103&lt;&gt;"","Vinculada",IF(G103="Aberta","Disponível","Indisponível"))))</f>
        <v/>
      </c>
    </row>
    <row r="104">
      <c r="A104" s="14" t="n"/>
      <c r="B104" s="33" t="n"/>
      <c r="C104" s="16" t="n"/>
      <c r="D104" s="26" t="n"/>
      <c r="E104" s="14" t="n"/>
      <c r="F104" s="14" t="n"/>
      <c r="G104" s="17" t="n"/>
      <c r="H104" s="27">
        <f>IF(A104="","",IFERROR(INDEX(Fila!$A$6:$A$105,MATCH(A104,Fila!$I$6:$I$105,0)),""))</f>
        <v/>
      </c>
      <c r="I104" s="27">
        <f>IF(A104="","",IF(COUNTIF(Fila!$I$6:$I$105,A104)&gt;1,"Conferir duplicidade",IF(H104&lt;&gt;"","Vinculada",IF(G104="Aberta","Disponível","Indisponível"))))</f>
        <v/>
      </c>
    </row>
    <row r="105">
      <c r="A105" s="14" t="n"/>
      <c r="B105" s="33" t="n"/>
      <c r="C105" s="16" t="n"/>
      <c r="D105" s="26" t="n"/>
      <c r="E105" s="14" t="n"/>
      <c r="F105" s="14" t="n"/>
      <c r="G105" s="17" t="n"/>
      <c r="H105" s="28">
        <f>IF(A105="","",IFERROR(INDEX(Fila!$A$6:$A$105,MATCH(A105,Fila!$I$6:$I$105,0)),""))</f>
        <v/>
      </c>
      <c r="I105" s="28">
        <f>IF(A105="","",IF(COUNTIF(Fila!$I$6:$I$105,A105)&gt;1,"Conferir duplicidade",IF(H105&lt;&gt;"","Vinculada",IF(G105="Aberta","Disponível","Indisponível"))))</f>
        <v/>
      </c>
    </row>
  </sheetData>
  <autoFilter ref="A5:I105"/>
  <mergeCells count="1">
    <mergeCell ref="A1:I1"/>
  </mergeCells>
  <conditionalFormatting sqref="I6:I105">
    <cfRule type="expression" priority="1" dxfId="1">
      <formula>$I6="Disponível"</formula>
    </cfRule>
    <cfRule type="expression" priority="2" dxfId="0">
      <formula>LEFT($I6,8)="Conferir"</formula>
    </cfRule>
  </conditionalFormatting>
  <dataValidations count="7">
    <dataValidation sqref="A6:A105" showDropDown="0" showInputMessage="0" showErrorMessage="1" allowBlank="0" errorTitle="ID repetido" error="Use uma identificação única para a vaga." type="custom">
      <formula1>=OR(A6="",COUNTIF($A$6:$A$105,A6)=1)</formula1>
    </dataValidation>
    <dataValidation sqref="B6:B105" showDropDown="0" showInputMessage="0" showErrorMessage="1" allowBlank="0" errorTitle="Data inválida" error="Informe uma data dentro dos limites definidos em Parâmetros." type="date" operator="between">
      <formula1>'Parâmetros'!$B$8</formula1>
      <formula2>'Parâmetros'!$B$9</formula2>
    </dataValidation>
    <dataValidation sqref="C6:C105" showDropDown="0" showInputMessage="0" showErrorMessage="1" allowBlank="0" errorTitle="Horário inválido" error="Informe um horário válido." type="decimal" operator="between">
      <formula1>0</formula1>
      <formula2>0.99999</formula2>
    </dataValidation>
    <dataValidation sqref="D6:D105" showDropDown="0" showInputMessage="0" showErrorMessage="1" allowBlank="0" errorTitle="Duração inválida" error="Informe uma duração inteira entre 5 e 180 minutos." type="whole" operator="between">
      <formula1>5</formula1>
      <formula2>180</formula2>
    </dataValidation>
    <dataValidation sqref="E6:E105" showDropDown="0" showInputMessage="0" showErrorMessage="1" allowBlank="0" errorTitle="Barbeiro inválido" error="Escolha um barbeiro da lista." type="list">
      <formula1>"Bruno Fictício,Caio Fictício"</formula1>
    </dataValidation>
    <dataValidation sqref="F6:F105" showDropDown="0" showInputMessage="0" showErrorMessage="1" allowBlank="0" errorTitle="Serviço inválido" error="Escolha um serviço permitido." type="list">
      <formula1>"Qualquer,Corte,Barba,Corte e barba,Acabamento"</formula1>
    </dataValidation>
    <dataValidation sqref="G6:G105" showDropDown="0" showInputMessage="0" showErrorMessage="1" allowBlank="0" errorTitle="Disponibilidade inválida" error="Escolha Aberta ou Indisponível." type="list">
      <formula1>"Aberta,Indisponível"</formula1>
    </dataValidation>
  </dataValidations>
  <pageMargins left="0.25" right="0.25" top="0.45" bottom="0.4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3" customWidth="1" min="3" max="3"/>
    <col width="22" customWidth="1" min="4" max="4"/>
    <col width="20" customWidth="1" min="5" max="5"/>
    <col width="3" customWidth="1" min="6" max="6"/>
    <col width="22" customWidth="1" min="7" max="7"/>
    <col width="3" customWidth="1" min="8" max="8"/>
    <col width="20" customWidth="1" min="9" max="9"/>
    <col width="3" customWidth="1" min="10" max="10"/>
    <col width="20" customWidth="1" min="11" max="11"/>
    <col width="3" customWidth="1" min="12" max="12"/>
    <col width="18" customWidth="1" min="13" max="13"/>
  </cols>
  <sheetData>
    <row r="1" ht="26" customHeight="1">
      <c r="A1" s="1" t="inlineStr">
        <is>
          <t>Parâmetros da fila e dos encaixes</t>
        </is>
      </c>
    </row>
    <row r="2" ht="20" customHeight="1">
      <c r="A2" s="2" t="inlineStr">
        <is>
          <t>Premissas e listas editáveis da Barbearia Modelo do Bairro, operação inteiramente fictícia.</t>
        </is>
      </c>
    </row>
    <row r="3">
      <c r="A3" s="13" t="inlineStr">
        <is>
          <t>Premissa</t>
        </is>
      </c>
      <c r="B3" s="13" t="inlineStr">
        <is>
          <t>Valor</t>
        </is>
      </c>
      <c r="D3" s="13" t="inlineStr">
        <is>
          <t>Serviço</t>
        </is>
      </c>
      <c r="E3" s="13" t="inlineStr">
        <is>
          <t>Duração prevista (min)</t>
        </is>
      </c>
      <c r="G3" s="13" t="inlineStr">
        <is>
          <t>Barbeiro fictício</t>
        </is>
      </c>
      <c r="I3" s="13" t="inlineStr">
        <is>
          <t>Tipo de entrada</t>
        </is>
      </c>
      <c r="K3" s="13" t="inlineStr">
        <is>
          <t>Status da fila</t>
        </is>
      </c>
      <c r="M3" s="13" t="inlineStr">
        <is>
          <t>Disponibilidade</t>
        </is>
      </c>
    </row>
    <row r="4">
      <c r="A4" s="5" t="inlineStr">
        <is>
          <t>Data de referência</t>
        </is>
      </c>
      <c r="B4" s="33" t="n">
        <v>46274</v>
      </c>
      <c r="D4" s="14" t="inlineStr">
        <is>
          <t>Corte</t>
        </is>
      </c>
      <c r="E4" s="26" t="n">
        <v>35</v>
      </c>
      <c r="G4" s="14" t="inlineStr">
        <is>
          <t>Bruno Fictício</t>
        </is>
      </c>
      <c r="I4" s="14" t="inlineStr">
        <is>
          <t>Fila</t>
        </is>
      </c>
      <c r="K4" s="14" t="inlineStr">
        <is>
          <t>Aguardando</t>
        </is>
      </c>
      <c r="M4" s="14" t="inlineStr">
        <is>
          <t>Aberta</t>
        </is>
      </c>
    </row>
    <row r="5">
      <c r="A5" s="7" t="inlineStr">
        <is>
          <t>Capacidade simultânea</t>
        </is>
      </c>
      <c r="B5" s="26" t="n">
        <v>2</v>
      </c>
      <c r="D5" s="14" t="inlineStr">
        <is>
          <t>Barba</t>
        </is>
      </c>
      <c r="E5" s="26" t="n">
        <v>25</v>
      </c>
      <c r="G5" s="14" t="inlineStr">
        <is>
          <t>Caio Fictício</t>
        </is>
      </c>
      <c r="I5" s="14" t="inlineStr">
        <is>
          <t>Encaixe</t>
        </is>
      </c>
      <c r="K5" s="14" t="inlineStr">
        <is>
          <t>Chamado</t>
        </is>
      </c>
      <c r="M5" s="14" t="inlineStr">
        <is>
          <t>Indisponível</t>
        </is>
      </c>
    </row>
    <row r="6">
      <c r="A6" s="5" t="inlineStr">
        <is>
          <t>Meta de espera (min)</t>
        </is>
      </c>
      <c r="B6" s="26" t="n">
        <v>20</v>
      </c>
      <c r="D6" s="14" t="inlineStr">
        <is>
          <t>Corte e barba</t>
        </is>
      </c>
      <c r="E6" s="26" t="n">
        <v>55</v>
      </c>
      <c r="K6" s="14" t="inlineStr">
        <is>
          <t>Em atendimento</t>
        </is>
      </c>
    </row>
    <row r="7">
      <c r="A7" s="7" t="n"/>
      <c r="B7" s="17" t="n"/>
      <c r="D7" s="14" t="inlineStr">
        <is>
          <t>Acabamento</t>
        </is>
      </c>
      <c r="E7" s="26" t="n">
        <v>15</v>
      </c>
      <c r="K7" s="14" t="inlineStr">
        <is>
          <t>Concluído</t>
        </is>
      </c>
    </row>
    <row r="8">
      <c r="A8" s="5" t="inlineStr">
        <is>
          <t>Início permitido</t>
        </is>
      </c>
      <c r="B8" s="33" t="n">
        <v>45909</v>
      </c>
      <c r="K8" s="14" t="inlineStr">
        <is>
          <t>Desistiu</t>
        </is>
      </c>
    </row>
    <row r="9">
      <c r="A9" s="7" t="inlineStr">
        <is>
          <t>Fim permitido</t>
        </is>
      </c>
      <c r="B9" s="33" t="n">
        <v>46639</v>
      </c>
    </row>
    <row r="10"/>
    <row r="11">
      <c r="A11" s="29" t="inlineStr">
        <is>
          <t>Ao alterar nomes de serviços, barbeiros ou estados, confira também as opções usadas nas validações das abas de trabalho.</t>
        </is>
      </c>
    </row>
  </sheetData>
  <mergeCells count="1">
    <mergeCell ref="A1:M1"/>
  </mergeCells>
  <dataValidations count="5">
    <dataValidation sqref="B4" showDropDown="0" showInputMessage="1" showErrorMessage="1" allowBlank="0" errorTitle="Data fora do período" error="Use uma data dentro do período permitido." promptTitle="Data de referência" prompt="Informe a data usada nos indicadores do Resumo." type="custom">
      <formula1>=AND(B4&gt;=B8,B4&lt;=B9)</formula1>
    </dataValidation>
    <dataValidation sqref="B5" showDropDown="0" showInputMessage="0" showErrorMessage="1" allowBlank="0" errorTitle="Capacidade inválida" error="Informe um número inteiro entre 1 e 10." type="whole" operator="between">
      <formula1>1</formula1>
      <formula2>10</formula2>
    </dataValidation>
    <dataValidation sqref="B6" showDropDown="0" showInputMessage="0" showErrorMessage="1" allowBlank="0" errorTitle="Meta inválida" error="Informe uma meta entre 5 e 240 minutos." type="whole" operator="between">
      <formula1>5</formula1>
      <formula2>240</formula2>
    </dataValidation>
    <dataValidation sqref="B8:B9" showDropDown="0" showInputMessage="0" showErrorMessage="1" allowBlank="0" errorTitle="Data inválida" error="Informe uma data válida entre 01/01/2020 e 31/12/2100." type="date" operator="between">
      <formula1>DATE(2020,1,1)</formula1>
      <formula2>DATE(2100,12,31)</formula2>
    </dataValidation>
    <dataValidation sqref="E4:E7" showDropDown="0" showInputMessage="0" showErrorMessage="1" allowBlank="0" errorTitle="Duração inválida" error="Informe uma duração inteira entre 5 e 180 minutos." type="whole" operator="between">
      <formula1>5</formula1>
      <formula2>180</formula2>
    </dataValidation>
  </dataValidations>
  <pageMargins left="0.25" right="0.25" top="0.45" bottom="0.4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2026-09-09T06:50:12Z</dcterms:created>
  <dcterms:modified xmlns:dcterms="http://purl.org/dc/terms/" xmlns:xsi="http://www.w3.org/2001/XMLSchema-instance" xsi:type="dcterms:W3CDTF">2026-09-09T06:50:13+00:00Z</dcterms:modified>
</cp:coreProperties>
</file>