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obranças" sheetId="2" state="visible" r:id="rId2"/>
    <sheet xmlns:r="http://schemas.openxmlformats.org/officeDocument/2006/relationships" name="Comprovantes" sheetId="3" state="visible" r:id="rId3"/>
    <sheet xmlns:r="http://schemas.openxmlformats.org/officeDocument/2006/relationships" name="Créditos Pix" sheetId="4" state="visible" r:id="rId4"/>
    <sheet xmlns:r="http://schemas.openxmlformats.org/officeDocument/2006/relationships" name="Parâmetros" sheetId="5" state="visible" r:id="rId5"/>
  </sheets>
  <definedNames>
    <definedName name="_xlnm._FilterDatabase" localSheetId="1" hidden="1">'Cobranças'!$A$3:$N$103</definedName>
    <definedName name="_xlnm._FilterDatabase" localSheetId="2" hidden="1">'Comprovantes'!$A$3:$F$103</definedName>
    <definedName name="_xlnm._FilterDatabase" localSheetId="3" hidden="1">'Créditos Pix'!$A$3:$G$103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R$ #,##0.00;[Red]-R$ #,##0.00"/>
    <numFmt numFmtId="166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0"/>
    </font>
    <font>
      <name val="Calibri"/>
      <color rgb="003F3038"/>
      <sz val="10"/>
    </font>
    <font>
      <name val="Calibri"/>
      <b val="1"/>
      <color rgb="003F3038"/>
      <sz val="10"/>
    </font>
  </fonts>
  <fills count="7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FFFFF"/>
      </patternFill>
    </fill>
    <fill>
      <patternFill patternType="solid">
        <fgColor rgb="00F6DFE2"/>
      </patternFill>
    </fill>
    <fill>
      <patternFill patternType="solid">
        <fgColor rgb="00FFF7F5"/>
      </patternFill>
    </fill>
  </fills>
  <borders count="6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  <border>
      <left/>
      <right/>
      <top style="thin">
        <color rgb="00E4D6DC"/>
      </top>
      <bottom/>
      <diagonal/>
    </border>
    <border>
      <left/>
      <right style="thin">
        <color rgb="00E4D6DC"/>
      </right>
      <top style="thin">
        <color rgb="00E4D6DC"/>
      </top>
      <bottom/>
      <diagonal/>
    </border>
    <border>
      <left/>
      <right/>
      <top style="thin">
        <color rgb="00E4D6DC"/>
      </top>
      <bottom style="thin">
        <color rgb="00E4D6DC"/>
      </bottom>
      <diagonal/>
    </border>
    <border>
      <left/>
      <right style="thin">
        <color rgb="00E4D6DC"/>
      </right>
      <top style="thin">
        <color rgb="00E4D6DC"/>
      </top>
      <bottom style="thin">
        <color rgb="00E4D6DC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4" fillId="6" borderId="1" applyAlignment="1" pivotButton="0" quotePrefix="0" xfId="0">
      <alignment vertical="center"/>
    </xf>
    <xf numFmtId="164" fontId="3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1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vertical="center"/>
    </xf>
    <xf numFmtId="1" fontId="3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vertical="center"/>
    </xf>
    <xf numFmtId="165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vertical="center"/>
    </xf>
    <xf numFmtId="1" fontId="3" fillId="4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0" fontId="3" fillId="0" borderId="0" applyAlignment="1" pivotButton="0" quotePrefix="0" xfId="0">
      <alignment vertical="center"/>
    </xf>
    <xf numFmtId="0" fontId="3" fillId="5" borderId="1" applyAlignment="1" pivotButton="0" quotePrefix="0" xfId="0">
      <alignment vertical="center"/>
    </xf>
    <xf numFmtId="164" fontId="3" fillId="5" borderId="1" applyAlignment="1" pivotButton="0" quotePrefix="0" xfId="0">
      <alignment vertical="center"/>
    </xf>
    <xf numFmtId="1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0" borderId="0" pivotButton="0" quotePrefix="0" xfId="0"/>
    <xf numFmtId="0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vertical="center"/>
    </xf>
    <xf numFmtId="1" fontId="3" fillId="5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164" fontId="3" fillId="4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right" vertical="center"/>
    </xf>
    <xf numFmtId="164" fontId="3" fillId="5" borderId="1" applyAlignment="1" pivotButton="0" quotePrefix="0" xfId="0">
      <alignment vertical="center"/>
    </xf>
    <xf numFmtId="164" fontId="3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94762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Situação das cobranças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'Resumo'!E3</f>
            </strRef>
          </tx>
          <spPr>
            <a:solidFill xmlns:a="http://schemas.openxmlformats.org/drawingml/2006/main">
              <a:srgbClr val="B63D5C"/>
            </a:solidFill>
            <a:ln xmlns:a="http://schemas.openxmlformats.org/drawingml/2006/main">
              <a:solidFill>
                <a:srgbClr val="B63D5C"/>
              </a:solidFill>
              <a:prstDash val="solid"/>
            </a:ln>
          </spPr>
          <cat>
            <numRef>
              <f>'Resumo'!$D$4:$D$8</f>
            </numRef>
          </cat>
          <val>
            <numRef>
              <f>'Resumo'!$E$4:$E$8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</row>
      <rowOff>0</rowOff>
    </from>
    <ext cx="3780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351432"/>
    <outlinePr summaryBelow="1" summaryRight="1"/>
    <pageSetUpPr/>
  </sheetPr>
  <dimension ref="A1:E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4" customWidth="1" min="3" max="3"/>
    <col width="25" customWidth="1" min="4" max="4"/>
    <col width="15" customWidth="1" min="5" max="5"/>
    <col width="3" customWidth="1" min="6" max="6"/>
    <col width="14" customWidth="1" min="7" max="7"/>
  </cols>
  <sheetData>
    <row r="1" ht="27" customHeight="1">
      <c r="A1" s="1" t="inlineStr">
        <is>
          <t>Resumo da conciliação de Pix — Salão Flor de Amora (fictício)</t>
        </is>
      </c>
      <c r="B1" s="27" t="n"/>
      <c r="C1" s="27" t="n"/>
      <c r="D1" s="27" t="n"/>
      <c r="E1" s="28" t="n"/>
    </row>
    <row r="2">
      <c r="A2" s="2" t="inlineStr">
        <is>
          <t>Início do período</t>
        </is>
      </c>
      <c r="B2" s="29">
        <f>'Parâmetros'!B4</f>
        <v/>
      </c>
      <c r="D2" s="2" t="inlineStr">
        <is>
          <t>Fim do período</t>
        </is>
      </c>
      <c r="E2" s="29">
        <f>'Parâmetros'!B5</f>
        <v/>
      </c>
    </row>
    <row r="3">
      <c r="A3" s="4" t="inlineStr">
        <is>
          <t>Indicador</t>
        </is>
      </c>
      <c r="B3" s="4" t="inlineStr">
        <is>
          <t>Resultado</t>
        </is>
      </c>
      <c r="D3" s="4" t="inlineStr">
        <is>
          <t>Situação</t>
        </is>
      </c>
      <c r="E3" s="4" t="inlineStr">
        <is>
          <t>Quantidade</t>
        </is>
      </c>
    </row>
    <row r="4" ht="22" customHeight="1">
      <c r="A4" s="2" t="inlineStr">
        <is>
          <t>Cobranças no período</t>
        </is>
      </c>
      <c r="B4" s="5">
        <f>COUNTIFS(Cobranças!$A$4:$A$103,"&lt;&gt;",Cobranças!$B$4:$B$103,"&gt;="&amp;'Parâmetros'!$B$4,Cobranças!$B$4:$B$103,"&lt;="&amp;'Parâmetros'!$B$5)</f>
        <v/>
      </c>
      <c r="D4" s="6" t="inlineStr">
        <is>
          <t>Conciliado</t>
        </is>
      </c>
      <c r="E4" s="7">
        <f>COUNTIFS(Cobranças!$M$4:$M$103,$D4,Cobranças!$B$4:$B$103,"&gt;="&amp;'Parâmetros'!$B$4,Cobranças!$B$4:$B$103,"&lt;="&amp;'Parâmetros'!$B$5)</f>
        <v/>
      </c>
    </row>
    <row r="5" ht="22" customHeight="1">
      <c r="A5" s="8" t="inlineStr">
        <is>
          <t>Valor esperado</t>
        </is>
      </c>
      <c r="B5" s="9">
        <f>SUMIFS(Cobranças!$F$4:$F$103,Cobranças!$B$4:$B$103,"&gt;="&amp;'Parâmetros'!$B$4,Cobranças!$B$4:$B$103,"&lt;="&amp;'Parâmetros'!$B$5)</f>
        <v/>
      </c>
      <c r="D5" s="10" t="inlineStr">
        <is>
          <t>Conferir comprovante</t>
        </is>
      </c>
      <c r="E5" s="11">
        <f>COUNTIFS(Cobranças!$M$4:$M$103,$D5,Cobranças!$B$4:$B$103,"&gt;="&amp;'Parâmetros'!$B$4,Cobranças!$B$4:$B$103,"&lt;="&amp;'Parâmetros'!$B$5)</f>
        <v/>
      </c>
    </row>
    <row r="6" ht="22" customHeight="1">
      <c r="A6" s="2" t="inlineStr">
        <is>
          <t>Cobranças conciliadas</t>
        </is>
      </c>
      <c r="B6" s="5">
        <f>COUNTIFS(Cobranças!$M$4:$M$103,"Conciliado",Cobranças!$B$4:$B$103,"&gt;="&amp;'Parâmetros'!$B$4,Cobranças!$B$4:$B$103,"&lt;="&amp;'Parâmetros'!$B$5)</f>
        <v/>
      </c>
      <c r="D6" s="6" t="inlineStr">
        <is>
          <t>Conferir crédito</t>
        </is>
      </c>
      <c r="E6" s="7">
        <f>COUNTIFS(Cobranças!$M$4:$M$103,$D6,Cobranças!$B$4:$B$103,"&gt;="&amp;'Parâmetros'!$B$4,Cobranças!$B$4:$B$103,"&lt;="&amp;'Parâmetros'!$B$5)</f>
        <v/>
      </c>
    </row>
    <row r="7" ht="22" customHeight="1">
      <c r="A7" s="8" t="inlineStr">
        <is>
          <t>Valor conciliado</t>
        </is>
      </c>
      <c r="B7" s="9">
        <f>SUMIFS(Cobranças!$F$4:$F$103,Cobranças!$M$4:$M$103,"Conciliado",Cobranças!$B$4:$B$103,"&gt;="&amp;'Parâmetros'!$B$4,Cobranças!$B$4:$B$103,"&lt;="&amp;'Parâmetros'!$B$5)</f>
        <v/>
      </c>
      <c r="D7" s="10" t="inlineStr">
        <is>
          <t>Conferir valor</t>
        </is>
      </c>
      <c r="E7" s="11">
        <f>COUNTIFS(Cobranças!$M$4:$M$103,$D7,Cobranças!$B$4:$B$103,"&gt;="&amp;'Parâmetros'!$B$4,Cobranças!$B$4:$B$103,"&lt;="&amp;'Parâmetros'!$B$5)</f>
        <v/>
      </c>
    </row>
    <row r="8" ht="22" customHeight="1">
      <c r="A8" s="2" t="inlineStr">
        <is>
          <t>Pendências para conferir</t>
        </is>
      </c>
      <c r="B8" s="5">
        <f>COUNTIFS(Cobranças!$M$4:$M$103,"&lt;&gt;Conciliado",Cobranças!$M$4:$M$103,"&lt;&gt;",Cobranças!$B$4:$B$103,"&gt;="&amp;'Parâmetros'!$B$4,Cobranças!$B$4:$B$103,"&lt;="&amp;'Parâmetros'!$B$5)</f>
        <v/>
      </c>
      <c r="D8" s="6" t="inlineStr">
        <is>
          <t>Informar referência</t>
        </is>
      </c>
      <c r="E8" s="7">
        <f>COUNTIFS(Cobranças!$M$4:$M$103,$D8,Cobranças!$B$4:$B$103,"&gt;="&amp;'Parâmetros'!$B$4,Cobranças!$B$4:$B$103,"&lt;="&amp;'Parâmetros'!$B$5)</f>
        <v/>
      </c>
    </row>
    <row r="9" ht="22" customHeight="1">
      <c r="A9" s="8" t="inlineStr">
        <is>
          <t>Diferença líquida</t>
        </is>
      </c>
      <c r="B9" s="9">
        <f>SUMIFS(Cobranças!$K$4:$K$103,Cobranças!$B$4:$B$103,"&gt;="&amp;'Parâmetros'!$B$4,Cobranças!$B$4:$B$103,"&lt;="&amp;'Parâmetros'!$B$5)</f>
        <v/>
      </c>
    </row>
    <row r="10" ht="22" customHeight="1">
      <c r="A10" s="2" t="inlineStr">
        <is>
          <t>Taxa de conciliação</t>
        </is>
      </c>
      <c r="B10" s="30">
        <f>IFERROR(B6/B4,"")</f>
        <v/>
      </c>
    </row>
    <row r="11" ht="22" customHeight="1">
      <c r="A11" s="8" t="inlineStr">
        <is>
          <t>Comprovantes recebidos</t>
        </is>
      </c>
      <c r="B11" s="13">
        <f>COUNTIFS(Comprovantes!$E$4:$E$103,'Parâmetros'!$D$3,Comprovantes!$B$4:$B$103,"&gt;="&amp;'Parâmetros'!$B$4,Comprovantes!$B$4:$B$103,"&lt;="&amp;'Parâmetros'!$B$5)</f>
        <v/>
      </c>
    </row>
    <row r="12" ht="22" customHeight="1">
      <c r="A12" s="2" t="inlineStr">
        <is>
          <t>Créditos sem vínculo</t>
        </is>
      </c>
      <c r="B12" s="5">
        <f>COUNTIFS('Créditos Pix'!$G$4:$G$103,"&lt;&gt;Vinculado",'Créditos Pix'!$G$4:$G$103,"&lt;&gt;",'Créditos Pix'!$B$4:$B$103,"&gt;="&amp;'Parâmetros'!$B$4,'Créditos Pix'!$B$4:$B$103,"&lt;="&amp;'Parâmetros'!$B$5)</f>
        <v/>
      </c>
    </row>
    <row r="13" ht="22" customHeight="1">
      <c r="A13" s="8" t="inlineStr">
        <is>
          <t>Valor líquido no extrato</t>
        </is>
      </c>
      <c r="B13" s="9">
        <f>SUMIFS('Créditos Pix'!$D$4:$D$103,'Créditos Pix'!$E$4:$E$103,'Parâmetros'!$E$3,'Créditos Pix'!$B$4:$B$103,"&gt;="&amp;'Parâmetros'!$B$4,'Créditos Pix'!$B$4:$B$103,"&lt;="&amp;'Parâmetros'!$B$5)-SUMIFS('Créditos Pix'!$D$4:$D$103,'Créditos Pix'!$E$4:$E$103,'Parâmetros'!$E$4,'Créditos Pix'!$B$4:$B$103,"&gt;="&amp;'Parâmetros'!$B$4,'Créditos Pix'!$B$4:$B$103,"&lt;="&amp;'Parâmetros'!$B$5)</f>
        <v/>
      </c>
    </row>
  </sheetData>
  <mergeCells count="1">
    <mergeCell ref="A1:E1"/>
  </mergeCells>
  <conditionalFormatting sqref="B8">
    <cfRule type="expression" priority="1" dxfId="0">
      <formula>B8&gt;0</formula>
    </cfRule>
  </conditionalFormatting>
  <conditionalFormatting sqref="B12">
    <cfRule type="expression" priority="2" dxfId="0">
      <formula>B12&gt;0</formula>
    </cfRule>
  </conditionalFormatting>
  <conditionalFormatting sqref="B10">
    <cfRule type="expression" priority="3" dxfId="1">
      <formula>B10=1</formula>
    </cfRule>
  </conditionalFormatting>
  <conditionalFormatting sqref="E4">
    <cfRule type="expression" priority="4" dxfId="1">
      <formula>E4&gt;0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351432"/>
    <outlinePr summaryBelow="1" summaryRight="1"/>
    <pageSetUpPr/>
  </sheetPr>
  <dimension ref="A1:N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27" customWidth="1" min="3" max="3"/>
    <col width="12" customWidth="1" min="4" max="4"/>
    <col width="16" customWidth="1" min="5" max="5"/>
    <col width="16" customWidth="1" min="6" max="6"/>
    <col width="20" customWidth="1" min="7" max="7"/>
    <col width="21" customWidth="1" min="8" max="8"/>
    <col width="20" customWidth="1" min="9" max="9"/>
    <col width="20" customWidth="1" min="10" max="10"/>
    <col width="15" customWidth="1" min="11" max="11"/>
    <col width="15" customWidth="1" min="12" max="12"/>
    <col width="24" customWidth="1" min="13" max="13"/>
    <col width="26" customWidth="1" min="14" max="14"/>
  </cols>
  <sheetData>
    <row r="1" ht="27" customHeight="1">
      <c r="A1" s="1" t="inlineStr">
        <is>
          <t>Conciliação de cobranças Pix — Salão Flor de Amora (fictício)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7" t="n"/>
      <c r="N1" s="28" t="n"/>
    </row>
    <row r="2">
      <c r="A2" s="14" t="inlineStr">
        <is>
          <t>Preencha as células em rosa; os resultados indicam o que deve ser conferido.</t>
        </is>
      </c>
    </row>
    <row r="3" ht="30" customHeight="1">
      <c r="A3" s="4" t="inlineStr">
        <is>
          <t>ID da cobrança</t>
        </is>
      </c>
      <c r="B3" s="4" t="inlineStr">
        <is>
          <t>Data da cobrança</t>
        </is>
      </c>
      <c r="C3" s="4" t="inlineStr">
        <is>
          <t>Descrição</t>
        </is>
      </c>
      <c r="D3" s="4" t="inlineStr">
        <is>
          <t>Quantidade</t>
        </is>
      </c>
      <c r="E3" s="4" t="inlineStr">
        <is>
          <t>Valor unitário</t>
        </is>
      </c>
      <c r="F3" s="4" t="inlineStr">
        <is>
          <t>Valor esperado</t>
        </is>
      </c>
      <c r="G3" s="4" t="inlineStr">
        <is>
          <t>Referência Pix</t>
        </is>
      </c>
      <c r="H3" s="4" t="inlineStr">
        <is>
          <t>Comprovante recebido</t>
        </is>
      </c>
      <c r="I3" s="4" t="inlineStr">
        <is>
          <t>Valor do comprovante</t>
        </is>
      </c>
      <c r="J3" s="4" t="inlineStr">
        <is>
          <t>Valor líquido bancário</t>
        </is>
      </c>
      <c r="K3" s="4" t="inlineStr">
        <is>
          <t>Diferença</t>
        </is>
      </c>
      <c r="L3" s="4" t="inlineStr">
        <is>
          <t>Data do crédito</t>
        </is>
      </c>
      <c r="M3" s="4" t="inlineStr">
        <is>
          <t>Situação</t>
        </is>
      </c>
      <c r="N3" s="4" t="inlineStr">
        <is>
          <t>Observação</t>
        </is>
      </c>
    </row>
    <row r="4" ht="20" customHeight="1">
      <c r="A4" s="15" t="inlineStr">
        <is>
          <t>COB-001</t>
        </is>
      </c>
      <c r="B4" s="31" t="n">
        <v>46266</v>
      </c>
      <c r="C4" s="15" t="inlineStr">
        <is>
          <t>Corte e finalização</t>
        </is>
      </c>
      <c r="D4" s="17" t="n">
        <v>1</v>
      </c>
      <c r="E4" s="18" t="n">
        <v>65</v>
      </c>
      <c r="F4" s="19">
        <f>IF(OR($A4="",$D4="",$E4=""),"",IFERROR($D4*$E4,""))</f>
        <v/>
      </c>
      <c r="G4" s="15" t="inlineStr">
        <is>
          <t>PX-FLOR-001</t>
        </is>
      </c>
      <c r="H4" s="20">
        <f>IF($A4="","",IF($G4="","Não",IF(COUNTIFS(Comprovantes!$C$4:$C$103,$G4,Comprovantes!$E$4:$E$103,'Parâmetros'!$D$3)&gt;0,"Sim","Não")))</f>
        <v/>
      </c>
      <c r="I4" s="19">
        <f>IF($A4="","",IF($G4="","",IFERROR(SUMIFS(Comprovantes!$D$4:$D$103,Comprovantes!$C$4:$C$103,$G4,Comprovantes!$E$4:$E$103,'Parâmetros'!$D$3),0)))</f>
        <v/>
      </c>
      <c r="J4" s="19">
        <f>IF($A4="","",IF($G4="","",IFERROR(SUMIFS('Créditos Pix'!$D$4:$D$103,'Créditos Pix'!$C$4:$C$103,$G4,'Créditos Pix'!$E$4:$E$103,'Parâmetros'!$E$3)-SUMIFS('Créditos Pix'!$D$4:$D$103,'Créditos Pix'!$C$4:$C$103,$G4,'Créditos Pix'!$E$4:$E$103,'Parâmetros'!$E$4),0)))</f>
        <v/>
      </c>
      <c r="K4" s="19">
        <f>IF(OR($A4="",$F4=""),"",IFERROR($J4-$F4,""))</f>
        <v/>
      </c>
      <c r="L4" s="32">
        <f>IF(OR($A4="",$G4=""),"",IFERROR(INDEX('Créditos Pix'!$B$4:$B$103,MATCH($G4,'Créditos Pix'!$C$4:$C$103,0)),""))</f>
        <v/>
      </c>
      <c r="M4" s="20">
        <f>IF($A4="","",IF($G4="","Informar referência",IF($H4&lt;&gt;"Sim","Conferir comprovante",IF(ABS(IFERROR($I4-$F4,0))&gt;'Parâmetros'!$B$3,"Conferir comprovante",IF(ABS($J4)&lt;='Parâmetros'!$B$3,"Conferir crédito",IF(ABS($K4)&lt;='Parâmetros'!$B$3,"Conciliado","Conferir valor"))))))</f>
        <v/>
      </c>
      <c r="N4" s="15" t="inlineStr"/>
    </row>
    <row r="5" ht="20" customHeight="1">
      <c r="A5" s="15" t="inlineStr">
        <is>
          <t>COB-002</t>
        </is>
      </c>
      <c r="B5" s="31" t="n">
        <v>46267</v>
      </c>
      <c r="C5" s="15" t="inlineStr">
        <is>
          <t>Manicure tradicional</t>
        </is>
      </c>
      <c r="D5" s="17" t="n">
        <v>1</v>
      </c>
      <c r="E5" s="18" t="n">
        <v>45</v>
      </c>
      <c r="F5" s="9">
        <f>IF(OR($A5="",$D5="",$E5=""),"",IFERROR($D5*$E5,""))</f>
        <v/>
      </c>
      <c r="G5" s="15" t="inlineStr">
        <is>
          <t>PX-FLOR-002</t>
        </is>
      </c>
      <c r="H5" s="22">
        <f>IF($A5="","",IF($G5="","Não",IF(COUNTIFS(Comprovantes!$C$4:$C$103,$G5,Comprovantes!$E$4:$E$103,'Parâmetros'!$D$3)&gt;0,"Sim","Não")))</f>
        <v/>
      </c>
      <c r="I5" s="9">
        <f>IF($A5="","",IF($G5="","",IFERROR(SUMIFS(Comprovantes!$D$4:$D$103,Comprovantes!$C$4:$C$103,$G5,Comprovantes!$E$4:$E$103,'Parâmetros'!$D$3),0)))</f>
        <v/>
      </c>
      <c r="J5" s="9">
        <f>IF($A5="","",IF($G5="","",IFERROR(SUMIFS('Créditos Pix'!$D$4:$D$103,'Créditos Pix'!$C$4:$C$103,$G5,'Créditos Pix'!$E$4:$E$103,'Parâmetros'!$E$3)-SUMIFS('Créditos Pix'!$D$4:$D$103,'Créditos Pix'!$C$4:$C$103,$G5,'Créditos Pix'!$E$4:$E$103,'Parâmetros'!$E$4),0)))</f>
        <v/>
      </c>
      <c r="K5" s="9">
        <f>IF(OR($A5="",$F5=""),"",IFERROR($J5-$F5,""))</f>
        <v/>
      </c>
      <c r="L5" s="29">
        <f>IF(OR($A5="",$G5=""),"",IFERROR(INDEX('Créditos Pix'!$B$4:$B$103,MATCH($G5,'Créditos Pix'!$C$4:$C$103,0)),""))</f>
        <v/>
      </c>
      <c r="M5" s="22">
        <f>IF($A5="","",IF($G5="","Informar referência",IF($H5&lt;&gt;"Sim","Conferir comprovante",IF(ABS(IFERROR($I5-$F5,0))&gt;'Parâmetros'!$B$3,"Conferir comprovante",IF(ABS($J5)&lt;='Parâmetros'!$B$3,"Conferir crédito",IF(ABS($K5)&lt;='Parâmetros'!$B$3,"Conciliado","Conferir valor"))))))</f>
        <v/>
      </c>
      <c r="N5" s="15" t="inlineStr"/>
    </row>
    <row r="6" ht="20" customHeight="1">
      <c r="A6" s="15" t="inlineStr">
        <is>
          <t>COB-003</t>
        </is>
      </c>
      <c r="B6" s="31" t="n">
        <v>46268</v>
      </c>
      <c r="C6" s="15" t="inlineStr">
        <is>
          <t>Escova modelada</t>
        </is>
      </c>
      <c r="D6" s="17" t="n">
        <v>1</v>
      </c>
      <c r="E6" s="18" t="n">
        <v>80</v>
      </c>
      <c r="F6" s="19">
        <f>IF(OR($A6="",$D6="",$E6=""),"",IFERROR($D6*$E6,""))</f>
        <v/>
      </c>
      <c r="G6" s="15" t="inlineStr">
        <is>
          <t>PX-FLOR-003</t>
        </is>
      </c>
      <c r="H6" s="20">
        <f>IF($A6="","",IF($G6="","Não",IF(COUNTIFS(Comprovantes!$C$4:$C$103,$G6,Comprovantes!$E$4:$E$103,'Parâmetros'!$D$3)&gt;0,"Sim","Não")))</f>
        <v/>
      </c>
      <c r="I6" s="19">
        <f>IF($A6="","",IF($G6="","",IFERROR(SUMIFS(Comprovantes!$D$4:$D$103,Comprovantes!$C$4:$C$103,$G6,Comprovantes!$E$4:$E$103,'Parâmetros'!$D$3),0)))</f>
        <v/>
      </c>
      <c r="J6" s="19">
        <f>IF($A6="","",IF($G6="","",IFERROR(SUMIFS('Créditos Pix'!$D$4:$D$103,'Créditos Pix'!$C$4:$C$103,$G6,'Créditos Pix'!$E$4:$E$103,'Parâmetros'!$E$3)-SUMIFS('Créditos Pix'!$D$4:$D$103,'Créditos Pix'!$C$4:$C$103,$G6,'Créditos Pix'!$E$4:$E$103,'Parâmetros'!$E$4),0)))</f>
        <v/>
      </c>
      <c r="K6" s="19">
        <f>IF(OR($A6="",$F6=""),"",IFERROR($J6-$F6,""))</f>
        <v/>
      </c>
      <c r="L6" s="32">
        <f>IF(OR($A6="",$G6=""),"",IFERROR(INDEX('Créditos Pix'!$B$4:$B$103,MATCH($G6,'Créditos Pix'!$C$4:$C$103,0)),""))</f>
        <v/>
      </c>
      <c r="M6" s="20">
        <f>IF($A6="","",IF($G6="","Informar referência",IF($H6&lt;&gt;"Sim","Conferir comprovante",IF(ABS(IFERROR($I6-$F6,0))&gt;'Parâmetros'!$B$3,"Conferir comprovante",IF(ABS($J6)&lt;='Parâmetros'!$B$3,"Conferir crédito",IF(ABS($K6)&lt;='Parâmetros'!$B$3,"Conciliado","Conferir valor"))))))</f>
        <v/>
      </c>
      <c r="N6" s="15" t="inlineStr"/>
    </row>
    <row r="7" ht="20" customHeight="1">
      <c r="A7" s="15" t="inlineStr">
        <is>
          <t>COB-004</t>
        </is>
      </c>
      <c r="B7" s="31" t="n">
        <v>46269</v>
      </c>
      <c r="C7" s="15" t="inlineStr">
        <is>
          <t>Coloração e finalização</t>
        </is>
      </c>
      <c r="D7" s="17" t="n">
        <v>1</v>
      </c>
      <c r="E7" s="18" t="n">
        <v>180</v>
      </c>
      <c r="F7" s="9">
        <f>IF(OR($A7="",$D7="",$E7=""),"",IFERROR($D7*$E7,""))</f>
        <v/>
      </c>
      <c r="G7" s="15" t="inlineStr">
        <is>
          <t>PX-FLOR-004</t>
        </is>
      </c>
      <c r="H7" s="22">
        <f>IF($A7="","",IF($G7="","Não",IF(COUNTIFS(Comprovantes!$C$4:$C$103,$G7,Comprovantes!$E$4:$E$103,'Parâmetros'!$D$3)&gt;0,"Sim","Não")))</f>
        <v/>
      </c>
      <c r="I7" s="9">
        <f>IF($A7="","",IF($G7="","",IFERROR(SUMIFS(Comprovantes!$D$4:$D$103,Comprovantes!$C$4:$C$103,$G7,Comprovantes!$E$4:$E$103,'Parâmetros'!$D$3),0)))</f>
        <v/>
      </c>
      <c r="J7" s="9">
        <f>IF($A7="","",IF($G7="","",IFERROR(SUMIFS('Créditos Pix'!$D$4:$D$103,'Créditos Pix'!$C$4:$C$103,$G7,'Créditos Pix'!$E$4:$E$103,'Parâmetros'!$E$3)-SUMIFS('Créditos Pix'!$D$4:$D$103,'Créditos Pix'!$C$4:$C$103,$G7,'Créditos Pix'!$E$4:$E$103,'Parâmetros'!$E$4),0)))</f>
        <v/>
      </c>
      <c r="K7" s="9">
        <f>IF(OR($A7="",$F7=""),"",IFERROR($J7-$F7,""))</f>
        <v/>
      </c>
      <c r="L7" s="29">
        <f>IF(OR($A7="",$G7=""),"",IFERROR(INDEX('Créditos Pix'!$B$4:$B$103,MATCH($G7,'Créditos Pix'!$C$4:$C$103,0)),""))</f>
        <v/>
      </c>
      <c r="M7" s="22">
        <f>IF($A7="","",IF($G7="","Informar referência",IF($H7&lt;&gt;"Sim","Conferir comprovante",IF(ABS(IFERROR($I7-$F7,0))&gt;'Parâmetros'!$B$3,"Conferir comprovante",IF(ABS($J7)&lt;='Parâmetros'!$B$3,"Conferir crédito",IF(ABS($K7)&lt;='Parâmetros'!$B$3,"Conciliado","Conferir valor"))))))</f>
        <v/>
      </c>
      <c r="N7" s="15" t="inlineStr"/>
    </row>
    <row r="8" ht="20" customHeight="1">
      <c r="A8" s="15" t="inlineStr">
        <is>
          <t>COB-005</t>
        </is>
      </c>
      <c r="B8" s="31" t="n">
        <v>46270</v>
      </c>
      <c r="C8" s="15" t="inlineStr">
        <is>
          <t>Design de sobrancelhas</t>
        </is>
      </c>
      <c r="D8" s="17" t="n">
        <v>1</v>
      </c>
      <c r="E8" s="18" t="n">
        <v>40</v>
      </c>
      <c r="F8" s="19">
        <f>IF(OR($A8="",$D8="",$E8=""),"",IFERROR($D8*$E8,""))</f>
        <v/>
      </c>
      <c r="G8" s="15" t="inlineStr">
        <is>
          <t>PX-FLOR-005</t>
        </is>
      </c>
      <c r="H8" s="20">
        <f>IF($A8="","",IF($G8="","Não",IF(COUNTIFS(Comprovantes!$C$4:$C$103,$G8,Comprovantes!$E$4:$E$103,'Parâmetros'!$D$3)&gt;0,"Sim","Não")))</f>
        <v/>
      </c>
      <c r="I8" s="19">
        <f>IF($A8="","",IF($G8="","",IFERROR(SUMIFS(Comprovantes!$D$4:$D$103,Comprovantes!$C$4:$C$103,$G8,Comprovantes!$E$4:$E$103,'Parâmetros'!$D$3),0)))</f>
        <v/>
      </c>
      <c r="J8" s="19">
        <f>IF($A8="","",IF($G8="","",IFERROR(SUMIFS('Créditos Pix'!$D$4:$D$103,'Créditos Pix'!$C$4:$C$103,$G8,'Créditos Pix'!$E$4:$E$103,'Parâmetros'!$E$3)-SUMIFS('Créditos Pix'!$D$4:$D$103,'Créditos Pix'!$C$4:$C$103,$G8,'Créditos Pix'!$E$4:$E$103,'Parâmetros'!$E$4),0)))</f>
        <v/>
      </c>
      <c r="K8" s="19">
        <f>IF(OR($A8="",$F8=""),"",IFERROR($J8-$F8,""))</f>
        <v/>
      </c>
      <c r="L8" s="32">
        <f>IF(OR($A8="",$G8=""),"",IFERROR(INDEX('Créditos Pix'!$B$4:$B$103,MATCH($G8,'Créditos Pix'!$C$4:$C$103,0)),""))</f>
        <v/>
      </c>
      <c r="M8" s="20">
        <f>IF($A8="","",IF($G8="","Informar referência",IF($H8&lt;&gt;"Sim","Conferir comprovante",IF(ABS(IFERROR($I8-$F8,0))&gt;'Parâmetros'!$B$3,"Conferir comprovante",IF(ABS($J8)&lt;='Parâmetros'!$B$3,"Conferir crédito",IF(ABS($K8)&lt;='Parâmetros'!$B$3,"Conciliado","Conferir valor"))))))</f>
        <v/>
      </c>
      <c r="N8" s="15" t="inlineStr"/>
    </row>
    <row r="9" ht="20" customHeight="1">
      <c r="A9" s="15" t="inlineStr">
        <is>
          <t>COB-006</t>
        </is>
      </c>
      <c r="B9" s="31" t="n">
        <v>46271</v>
      </c>
      <c r="C9" s="15" t="inlineStr">
        <is>
          <t>Pacote de hidratação</t>
        </is>
      </c>
      <c r="D9" s="17" t="n">
        <v>2</v>
      </c>
      <c r="E9" s="18" t="n">
        <v>100</v>
      </c>
      <c r="F9" s="9">
        <f>IF(OR($A9="",$D9="",$E9=""),"",IFERROR($D9*$E9,""))</f>
        <v/>
      </c>
      <c r="G9" s="15" t="inlineStr">
        <is>
          <t>PX-FLOR-006</t>
        </is>
      </c>
      <c r="H9" s="22">
        <f>IF($A9="","",IF($G9="","Não",IF(COUNTIFS(Comprovantes!$C$4:$C$103,$G9,Comprovantes!$E$4:$E$103,'Parâmetros'!$D$3)&gt;0,"Sim","Não")))</f>
        <v/>
      </c>
      <c r="I9" s="9">
        <f>IF($A9="","",IF($G9="","",IFERROR(SUMIFS(Comprovantes!$D$4:$D$103,Comprovantes!$C$4:$C$103,$G9,Comprovantes!$E$4:$E$103,'Parâmetros'!$D$3),0)))</f>
        <v/>
      </c>
      <c r="J9" s="9">
        <f>IF($A9="","",IF($G9="","",IFERROR(SUMIFS('Créditos Pix'!$D$4:$D$103,'Créditos Pix'!$C$4:$C$103,$G9,'Créditos Pix'!$E$4:$E$103,'Parâmetros'!$E$3)-SUMIFS('Créditos Pix'!$D$4:$D$103,'Créditos Pix'!$C$4:$C$103,$G9,'Créditos Pix'!$E$4:$E$103,'Parâmetros'!$E$4),0)))</f>
        <v/>
      </c>
      <c r="K9" s="9">
        <f>IF(OR($A9="",$F9=""),"",IFERROR($J9-$F9,""))</f>
        <v/>
      </c>
      <c r="L9" s="29">
        <f>IF(OR($A9="",$G9=""),"",IFERROR(INDEX('Créditos Pix'!$B$4:$B$103,MATCH($G9,'Créditos Pix'!$C$4:$C$103,0)),""))</f>
        <v/>
      </c>
      <c r="M9" s="22">
        <f>IF($A9="","",IF($G9="","Informar referência",IF($H9&lt;&gt;"Sim","Conferir comprovante",IF(ABS(IFERROR($I9-$F9,0))&gt;'Parâmetros'!$B$3,"Conferir comprovante",IF(ABS($J9)&lt;='Parâmetros'!$B$3,"Conferir crédito",IF(ABS($K9)&lt;='Parâmetros'!$B$3,"Conciliado","Conferir valor"))))))</f>
        <v/>
      </c>
      <c r="N9" s="15" t="inlineStr"/>
    </row>
    <row r="10" ht="20" customHeight="1">
      <c r="A10" s="15" t="inlineStr">
        <is>
          <t>COB-007</t>
        </is>
      </c>
      <c r="B10" s="31" t="n">
        <v>46272</v>
      </c>
      <c r="C10" s="15" t="inlineStr">
        <is>
          <t>Pedicure tradicional</t>
        </is>
      </c>
      <c r="D10" s="17" t="n">
        <v>1</v>
      </c>
      <c r="E10" s="18" t="n">
        <v>55</v>
      </c>
      <c r="F10" s="19">
        <f>IF(OR($A10="",$D10="",$E10=""),"",IFERROR($D10*$E10,""))</f>
        <v/>
      </c>
      <c r="G10" s="15" t="inlineStr"/>
      <c r="H10" s="20">
        <f>IF($A10="","",IF($G10="","Não",IF(COUNTIFS(Comprovantes!$C$4:$C$103,$G10,Comprovantes!$E$4:$E$103,'Parâmetros'!$D$3)&gt;0,"Sim","Não")))</f>
        <v/>
      </c>
      <c r="I10" s="19">
        <f>IF($A10="","",IF($G10="","",IFERROR(SUMIFS(Comprovantes!$D$4:$D$103,Comprovantes!$C$4:$C$103,$G10,Comprovantes!$E$4:$E$103,'Parâmetros'!$D$3),0)))</f>
        <v/>
      </c>
      <c r="J10" s="19">
        <f>IF($A10="","",IF($G10="","",IFERROR(SUMIFS('Créditos Pix'!$D$4:$D$103,'Créditos Pix'!$C$4:$C$103,$G10,'Créditos Pix'!$E$4:$E$103,'Parâmetros'!$E$3)-SUMIFS('Créditos Pix'!$D$4:$D$103,'Créditos Pix'!$C$4:$C$103,$G10,'Créditos Pix'!$E$4:$E$103,'Parâmetros'!$E$4),0)))</f>
        <v/>
      </c>
      <c r="K10" s="19">
        <f>IF(OR($A10="",$F10=""),"",IFERROR($J10-$F10,""))</f>
        <v/>
      </c>
      <c r="L10" s="32">
        <f>IF(OR($A10="",$G10=""),"",IFERROR(INDEX('Créditos Pix'!$B$4:$B$103,MATCH($G10,'Créditos Pix'!$C$4:$C$103,0)),""))</f>
        <v/>
      </c>
      <c r="M10" s="20">
        <f>IF($A10="","",IF($G10="","Informar referência",IF($H10&lt;&gt;"Sim","Conferir comprovante",IF(ABS(IFERROR($I10-$F10,0))&gt;'Parâmetros'!$B$3,"Conferir comprovante",IF(ABS($J10)&lt;='Parâmetros'!$B$3,"Conferir crédito",IF(ABS($K10)&lt;='Parâmetros'!$B$3,"Conciliado","Conferir valor"))))))</f>
        <v/>
      </c>
      <c r="N10" s="15" t="inlineStr">
        <is>
          <t>Referência pendente</t>
        </is>
      </c>
    </row>
    <row r="11" ht="20" customHeight="1">
      <c r="A11" s="15" t="inlineStr">
        <is>
          <t>COB-008</t>
        </is>
      </c>
      <c r="B11" s="31" t="n">
        <v>46273</v>
      </c>
      <c r="C11" s="15" t="inlineStr">
        <is>
          <t>Finalização para evento</t>
        </is>
      </c>
      <c r="D11" s="17" t="n">
        <v>1</v>
      </c>
      <c r="E11" s="18" t="n">
        <v>70</v>
      </c>
      <c r="F11" s="9">
        <f>IF(OR($A11="",$D11="",$E11=""),"",IFERROR($D11*$E11,""))</f>
        <v/>
      </c>
      <c r="G11" s="15" t="inlineStr">
        <is>
          <t>PX-FLOR-008</t>
        </is>
      </c>
      <c r="H11" s="22">
        <f>IF($A11="","",IF($G11="","Não",IF(COUNTIFS(Comprovantes!$C$4:$C$103,$G11,Comprovantes!$E$4:$E$103,'Parâmetros'!$D$3)&gt;0,"Sim","Não")))</f>
        <v/>
      </c>
      <c r="I11" s="9">
        <f>IF($A11="","",IF($G11="","",IFERROR(SUMIFS(Comprovantes!$D$4:$D$103,Comprovantes!$C$4:$C$103,$G11,Comprovantes!$E$4:$E$103,'Parâmetros'!$D$3),0)))</f>
        <v/>
      </c>
      <c r="J11" s="9">
        <f>IF($A11="","",IF($G11="","",IFERROR(SUMIFS('Créditos Pix'!$D$4:$D$103,'Créditos Pix'!$C$4:$C$103,$G11,'Créditos Pix'!$E$4:$E$103,'Parâmetros'!$E$3)-SUMIFS('Créditos Pix'!$D$4:$D$103,'Créditos Pix'!$C$4:$C$103,$G11,'Créditos Pix'!$E$4:$E$103,'Parâmetros'!$E$4),0)))</f>
        <v/>
      </c>
      <c r="K11" s="9">
        <f>IF(OR($A11="",$F11=""),"",IFERROR($J11-$F11,""))</f>
        <v/>
      </c>
      <c r="L11" s="29">
        <f>IF(OR($A11="",$G11=""),"",IFERROR(INDEX('Créditos Pix'!$B$4:$B$103,MATCH($G11,'Créditos Pix'!$C$4:$C$103,0)),""))</f>
        <v/>
      </c>
      <c r="M11" s="22">
        <f>IF($A11="","",IF($G11="","Informar referência",IF($H11&lt;&gt;"Sim","Conferir comprovante",IF(ABS(IFERROR($I11-$F11,0))&gt;'Parâmetros'!$B$3,"Conferir comprovante",IF(ABS($J11)&lt;='Parâmetros'!$B$3,"Conferir crédito",IF(ABS($K11)&lt;='Parâmetros'!$B$3,"Conciliado","Conferir valor"))))))</f>
        <v/>
      </c>
      <c r="N11" s="15" t="inlineStr"/>
    </row>
    <row r="12" ht="20" customHeight="1">
      <c r="A12" s="15" t="inlineStr">
        <is>
          <t>COB-009</t>
        </is>
      </c>
      <c r="B12" s="31" t="n">
        <v>46273</v>
      </c>
      <c r="C12" s="15" t="inlineStr">
        <is>
          <t>Hidratação intensiva</t>
        </is>
      </c>
      <c r="D12" s="17" t="n">
        <v>1</v>
      </c>
      <c r="E12" s="18" t="n">
        <v>120</v>
      </c>
      <c r="F12" s="19">
        <f>IF(OR($A12="",$D12="",$E12=""),"",IFERROR($D12*$E12,""))</f>
        <v/>
      </c>
      <c r="G12" s="15" t="inlineStr">
        <is>
          <t>PX-FLOR-009</t>
        </is>
      </c>
      <c r="H12" s="20">
        <f>IF($A12="","",IF($G12="","Não",IF(COUNTIFS(Comprovantes!$C$4:$C$103,$G12,Comprovantes!$E$4:$E$103,'Parâmetros'!$D$3)&gt;0,"Sim","Não")))</f>
        <v/>
      </c>
      <c r="I12" s="19">
        <f>IF($A12="","",IF($G12="","",IFERROR(SUMIFS(Comprovantes!$D$4:$D$103,Comprovantes!$C$4:$C$103,$G12,Comprovantes!$E$4:$E$103,'Parâmetros'!$D$3),0)))</f>
        <v/>
      </c>
      <c r="J12" s="19">
        <f>IF($A12="","",IF($G12="","",IFERROR(SUMIFS('Créditos Pix'!$D$4:$D$103,'Créditos Pix'!$C$4:$C$103,$G12,'Créditos Pix'!$E$4:$E$103,'Parâmetros'!$E$3)-SUMIFS('Créditos Pix'!$D$4:$D$103,'Créditos Pix'!$C$4:$C$103,$G12,'Créditos Pix'!$E$4:$E$103,'Parâmetros'!$E$4),0)))</f>
        <v/>
      </c>
      <c r="K12" s="19">
        <f>IF(OR($A12="",$F12=""),"",IFERROR($J12-$F12,""))</f>
        <v/>
      </c>
      <c r="L12" s="32">
        <f>IF(OR($A12="",$G12=""),"",IFERROR(INDEX('Créditos Pix'!$B$4:$B$103,MATCH($G12,'Créditos Pix'!$C$4:$C$103,0)),""))</f>
        <v/>
      </c>
      <c r="M12" s="20">
        <f>IF($A12="","",IF($G12="","Informar referência",IF($H12&lt;&gt;"Sim","Conferir comprovante",IF(ABS(IFERROR($I12-$F12,0))&gt;'Parâmetros'!$B$3,"Conferir comprovante",IF(ABS($J12)&lt;='Parâmetros'!$B$3,"Conferir crédito",IF(ABS($K12)&lt;='Parâmetros'!$B$3,"Conciliado","Conferir valor"))))))</f>
        <v/>
      </c>
      <c r="N12" s="15" t="inlineStr"/>
    </row>
    <row r="13" ht="20" customHeight="1">
      <c r="A13" s="15" t="inlineStr">
        <is>
          <t>COB-010</t>
        </is>
      </c>
      <c r="B13" s="31" t="n">
        <v>46273</v>
      </c>
      <c r="C13" s="15" t="inlineStr">
        <is>
          <t>Penteado social</t>
        </is>
      </c>
      <c r="D13" s="17" t="n">
        <v>1</v>
      </c>
      <c r="E13" s="18" t="n">
        <v>150</v>
      </c>
      <c r="F13" s="9">
        <f>IF(OR($A13="",$D13="",$E13=""),"",IFERROR($D13*$E13,""))</f>
        <v/>
      </c>
      <c r="G13" s="15" t="inlineStr">
        <is>
          <t>PX-FLOR-010</t>
        </is>
      </c>
      <c r="H13" s="22">
        <f>IF($A13="","",IF($G13="","Não",IF(COUNTIFS(Comprovantes!$C$4:$C$103,$G13,Comprovantes!$E$4:$E$103,'Parâmetros'!$D$3)&gt;0,"Sim","Não")))</f>
        <v/>
      </c>
      <c r="I13" s="9">
        <f>IF($A13="","",IF($G13="","",IFERROR(SUMIFS(Comprovantes!$D$4:$D$103,Comprovantes!$C$4:$C$103,$G13,Comprovantes!$E$4:$E$103,'Parâmetros'!$D$3),0)))</f>
        <v/>
      </c>
      <c r="J13" s="9">
        <f>IF($A13="","",IF($G13="","",IFERROR(SUMIFS('Créditos Pix'!$D$4:$D$103,'Créditos Pix'!$C$4:$C$103,$G13,'Créditos Pix'!$E$4:$E$103,'Parâmetros'!$E$3)-SUMIFS('Créditos Pix'!$D$4:$D$103,'Créditos Pix'!$C$4:$C$103,$G13,'Créditos Pix'!$E$4:$E$103,'Parâmetros'!$E$4),0)))</f>
        <v/>
      </c>
      <c r="K13" s="9">
        <f>IF(OR($A13="",$F13=""),"",IFERROR($J13-$F13,""))</f>
        <v/>
      </c>
      <c r="L13" s="29">
        <f>IF(OR($A13="",$G13=""),"",IFERROR(INDEX('Créditos Pix'!$B$4:$B$103,MATCH($G13,'Créditos Pix'!$C$4:$C$103,0)),""))</f>
        <v/>
      </c>
      <c r="M13" s="22">
        <f>IF($A13="","",IF($G13="","Informar referência",IF($H13&lt;&gt;"Sim","Conferir comprovante",IF(ABS(IFERROR($I13-$F13,0))&gt;'Parâmetros'!$B$3,"Conferir comprovante",IF(ABS($J13)&lt;='Parâmetros'!$B$3,"Conferir crédito",IF(ABS($K13)&lt;='Parâmetros'!$B$3,"Conciliado","Conferir valor"))))))</f>
        <v/>
      </c>
      <c r="N13" s="15" t="inlineStr"/>
    </row>
    <row r="14" ht="20" customHeight="1">
      <c r="A14" s="15" t="n"/>
      <c r="B14" s="31" t="n"/>
      <c r="C14" s="15" t="n"/>
      <c r="D14" s="17" t="n"/>
      <c r="E14" s="18" t="n"/>
      <c r="F14" s="19">
        <f>IF(OR($A14="",$D14="",$E14=""),"",IFERROR($D14*$E14,""))</f>
        <v/>
      </c>
      <c r="G14" s="15" t="n"/>
      <c r="H14" s="20">
        <f>IF($A14="","",IF($G14="","Não",IF(COUNTIFS(Comprovantes!$C$4:$C$103,$G14,Comprovantes!$E$4:$E$103,'Parâmetros'!$D$3)&gt;0,"Sim","Não")))</f>
        <v/>
      </c>
      <c r="I14" s="19">
        <f>IF($A14="","",IF($G14="","",IFERROR(SUMIFS(Comprovantes!$D$4:$D$103,Comprovantes!$C$4:$C$103,$G14,Comprovantes!$E$4:$E$103,'Parâmetros'!$D$3),0)))</f>
        <v/>
      </c>
      <c r="J14" s="19">
        <f>IF($A14="","",IF($G14="","",IFERROR(SUMIFS('Créditos Pix'!$D$4:$D$103,'Créditos Pix'!$C$4:$C$103,$G14,'Créditos Pix'!$E$4:$E$103,'Parâmetros'!$E$3)-SUMIFS('Créditos Pix'!$D$4:$D$103,'Créditos Pix'!$C$4:$C$103,$G14,'Créditos Pix'!$E$4:$E$103,'Parâmetros'!$E$4),0)))</f>
        <v/>
      </c>
      <c r="K14" s="19">
        <f>IF(OR($A14="",$F14=""),"",IFERROR($J14-$F14,""))</f>
        <v/>
      </c>
      <c r="L14" s="32">
        <f>IF(OR($A14="",$G14=""),"",IFERROR(INDEX('Créditos Pix'!$B$4:$B$103,MATCH($G14,'Créditos Pix'!$C$4:$C$103,0)),""))</f>
        <v/>
      </c>
      <c r="M14" s="20">
        <f>IF($A14="","",IF($G14="","Informar referência",IF($H14&lt;&gt;"Sim","Conferir comprovante",IF(ABS(IFERROR($I14-$F14,0))&gt;'Parâmetros'!$B$3,"Conferir comprovante",IF(ABS($J14)&lt;='Parâmetros'!$B$3,"Conferir crédito",IF(ABS($K14)&lt;='Parâmetros'!$B$3,"Conciliado","Conferir valor"))))))</f>
        <v/>
      </c>
      <c r="N14" s="15" t="n"/>
    </row>
    <row r="15" ht="20" customHeight="1">
      <c r="A15" s="15" t="n"/>
      <c r="B15" s="31" t="n"/>
      <c r="C15" s="15" t="n"/>
      <c r="D15" s="17" t="n"/>
      <c r="E15" s="18" t="n"/>
      <c r="F15" s="9">
        <f>IF(OR($A15="",$D15="",$E15=""),"",IFERROR($D15*$E15,""))</f>
        <v/>
      </c>
      <c r="G15" s="15" t="n"/>
      <c r="H15" s="22">
        <f>IF($A15="","",IF($G15="","Não",IF(COUNTIFS(Comprovantes!$C$4:$C$103,$G15,Comprovantes!$E$4:$E$103,'Parâmetros'!$D$3)&gt;0,"Sim","Não")))</f>
        <v/>
      </c>
      <c r="I15" s="9">
        <f>IF($A15="","",IF($G15="","",IFERROR(SUMIFS(Comprovantes!$D$4:$D$103,Comprovantes!$C$4:$C$103,$G15,Comprovantes!$E$4:$E$103,'Parâmetros'!$D$3),0)))</f>
        <v/>
      </c>
      <c r="J15" s="9">
        <f>IF($A15="","",IF($G15="","",IFERROR(SUMIFS('Créditos Pix'!$D$4:$D$103,'Créditos Pix'!$C$4:$C$103,$G15,'Créditos Pix'!$E$4:$E$103,'Parâmetros'!$E$3)-SUMIFS('Créditos Pix'!$D$4:$D$103,'Créditos Pix'!$C$4:$C$103,$G15,'Créditos Pix'!$E$4:$E$103,'Parâmetros'!$E$4),0)))</f>
        <v/>
      </c>
      <c r="K15" s="9">
        <f>IF(OR($A15="",$F15=""),"",IFERROR($J15-$F15,""))</f>
        <v/>
      </c>
      <c r="L15" s="29">
        <f>IF(OR($A15="",$G15=""),"",IFERROR(INDEX('Créditos Pix'!$B$4:$B$103,MATCH($G15,'Créditos Pix'!$C$4:$C$103,0)),""))</f>
        <v/>
      </c>
      <c r="M15" s="22">
        <f>IF($A15="","",IF($G15="","Informar referência",IF($H15&lt;&gt;"Sim","Conferir comprovante",IF(ABS(IFERROR($I15-$F15,0))&gt;'Parâmetros'!$B$3,"Conferir comprovante",IF(ABS($J15)&lt;='Parâmetros'!$B$3,"Conferir crédito",IF(ABS($K15)&lt;='Parâmetros'!$B$3,"Conciliado","Conferir valor"))))))</f>
        <v/>
      </c>
      <c r="N15" s="15" t="n"/>
    </row>
    <row r="16" ht="20" customHeight="1">
      <c r="A16" s="15" t="n"/>
      <c r="B16" s="31" t="n"/>
      <c r="C16" s="15" t="n"/>
      <c r="D16" s="17" t="n"/>
      <c r="E16" s="18" t="n"/>
      <c r="F16" s="19">
        <f>IF(OR($A16="",$D16="",$E16=""),"",IFERROR($D16*$E16,""))</f>
        <v/>
      </c>
      <c r="G16" s="15" t="n"/>
      <c r="H16" s="20">
        <f>IF($A16="","",IF($G16="","Não",IF(COUNTIFS(Comprovantes!$C$4:$C$103,$G16,Comprovantes!$E$4:$E$103,'Parâmetros'!$D$3)&gt;0,"Sim","Não")))</f>
        <v/>
      </c>
      <c r="I16" s="19">
        <f>IF($A16="","",IF($G16="","",IFERROR(SUMIFS(Comprovantes!$D$4:$D$103,Comprovantes!$C$4:$C$103,$G16,Comprovantes!$E$4:$E$103,'Parâmetros'!$D$3),0)))</f>
        <v/>
      </c>
      <c r="J16" s="19">
        <f>IF($A16="","",IF($G16="","",IFERROR(SUMIFS('Créditos Pix'!$D$4:$D$103,'Créditos Pix'!$C$4:$C$103,$G16,'Créditos Pix'!$E$4:$E$103,'Parâmetros'!$E$3)-SUMIFS('Créditos Pix'!$D$4:$D$103,'Créditos Pix'!$C$4:$C$103,$G16,'Créditos Pix'!$E$4:$E$103,'Parâmetros'!$E$4),0)))</f>
        <v/>
      </c>
      <c r="K16" s="19">
        <f>IF(OR($A16="",$F16=""),"",IFERROR($J16-$F16,""))</f>
        <v/>
      </c>
      <c r="L16" s="32">
        <f>IF(OR($A16="",$G16=""),"",IFERROR(INDEX('Créditos Pix'!$B$4:$B$103,MATCH($G16,'Créditos Pix'!$C$4:$C$103,0)),""))</f>
        <v/>
      </c>
      <c r="M16" s="20">
        <f>IF($A16="","",IF($G16="","Informar referência",IF($H16&lt;&gt;"Sim","Conferir comprovante",IF(ABS(IFERROR($I16-$F16,0))&gt;'Parâmetros'!$B$3,"Conferir comprovante",IF(ABS($J16)&lt;='Parâmetros'!$B$3,"Conferir crédito",IF(ABS($K16)&lt;='Parâmetros'!$B$3,"Conciliado","Conferir valor"))))))</f>
        <v/>
      </c>
      <c r="N16" s="15" t="n"/>
    </row>
    <row r="17" ht="20" customHeight="1">
      <c r="A17" s="15" t="n"/>
      <c r="B17" s="31" t="n"/>
      <c r="C17" s="15" t="n"/>
      <c r="D17" s="17" t="n"/>
      <c r="E17" s="18" t="n"/>
      <c r="F17" s="9">
        <f>IF(OR($A17="",$D17="",$E17=""),"",IFERROR($D17*$E17,""))</f>
        <v/>
      </c>
      <c r="G17" s="15" t="n"/>
      <c r="H17" s="22">
        <f>IF($A17="","",IF($G17="","Não",IF(COUNTIFS(Comprovantes!$C$4:$C$103,$G17,Comprovantes!$E$4:$E$103,'Parâmetros'!$D$3)&gt;0,"Sim","Não")))</f>
        <v/>
      </c>
      <c r="I17" s="9">
        <f>IF($A17="","",IF($G17="","",IFERROR(SUMIFS(Comprovantes!$D$4:$D$103,Comprovantes!$C$4:$C$103,$G17,Comprovantes!$E$4:$E$103,'Parâmetros'!$D$3),0)))</f>
        <v/>
      </c>
      <c r="J17" s="9">
        <f>IF($A17="","",IF($G17="","",IFERROR(SUMIFS('Créditos Pix'!$D$4:$D$103,'Créditos Pix'!$C$4:$C$103,$G17,'Créditos Pix'!$E$4:$E$103,'Parâmetros'!$E$3)-SUMIFS('Créditos Pix'!$D$4:$D$103,'Créditos Pix'!$C$4:$C$103,$G17,'Créditos Pix'!$E$4:$E$103,'Parâmetros'!$E$4),0)))</f>
        <v/>
      </c>
      <c r="K17" s="9">
        <f>IF(OR($A17="",$F17=""),"",IFERROR($J17-$F17,""))</f>
        <v/>
      </c>
      <c r="L17" s="29">
        <f>IF(OR($A17="",$G17=""),"",IFERROR(INDEX('Créditos Pix'!$B$4:$B$103,MATCH($G17,'Créditos Pix'!$C$4:$C$103,0)),""))</f>
        <v/>
      </c>
      <c r="M17" s="22">
        <f>IF($A17="","",IF($G17="","Informar referência",IF($H17&lt;&gt;"Sim","Conferir comprovante",IF(ABS(IFERROR($I17-$F17,0))&gt;'Parâmetros'!$B$3,"Conferir comprovante",IF(ABS($J17)&lt;='Parâmetros'!$B$3,"Conferir crédito",IF(ABS($K17)&lt;='Parâmetros'!$B$3,"Conciliado","Conferir valor"))))))</f>
        <v/>
      </c>
      <c r="N17" s="15" t="n"/>
    </row>
    <row r="18" ht="20" customHeight="1">
      <c r="A18" s="15" t="n"/>
      <c r="B18" s="31" t="n"/>
      <c r="C18" s="15" t="n"/>
      <c r="D18" s="17" t="n"/>
      <c r="E18" s="18" t="n"/>
      <c r="F18" s="19">
        <f>IF(OR($A18="",$D18="",$E18=""),"",IFERROR($D18*$E18,""))</f>
        <v/>
      </c>
      <c r="G18" s="15" t="n"/>
      <c r="H18" s="20">
        <f>IF($A18="","",IF($G18="","Não",IF(COUNTIFS(Comprovantes!$C$4:$C$103,$G18,Comprovantes!$E$4:$E$103,'Parâmetros'!$D$3)&gt;0,"Sim","Não")))</f>
        <v/>
      </c>
      <c r="I18" s="19">
        <f>IF($A18="","",IF($G18="","",IFERROR(SUMIFS(Comprovantes!$D$4:$D$103,Comprovantes!$C$4:$C$103,$G18,Comprovantes!$E$4:$E$103,'Parâmetros'!$D$3),0)))</f>
        <v/>
      </c>
      <c r="J18" s="19">
        <f>IF($A18="","",IF($G18="","",IFERROR(SUMIFS('Créditos Pix'!$D$4:$D$103,'Créditos Pix'!$C$4:$C$103,$G18,'Créditos Pix'!$E$4:$E$103,'Parâmetros'!$E$3)-SUMIFS('Créditos Pix'!$D$4:$D$103,'Créditos Pix'!$C$4:$C$103,$G18,'Créditos Pix'!$E$4:$E$103,'Parâmetros'!$E$4),0)))</f>
        <v/>
      </c>
      <c r="K18" s="19">
        <f>IF(OR($A18="",$F18=""),"",IFERROR($J18-$F18,""))</f>
        <v/>
      </c>
      <c r="L18" s="32">
        <f>IF(OR($A18="",$G18=""),"",IFERROR(INDEX('Créditos Pix'!$B$4:$B$103,MATCH($G18,'Créditos Pix'!$C$4:$C$103,0)),""))</f>
        <v/>
      </c>
      <c r="M18" s="20">
        <f>IF($A18="","",IF($G18="","Informar referência",IF($H18&lt;&gt;"Sim","Conferir comprovante",IF(ABS(IFERROR($I18-$F18,0))&gt;'Parâmetros'!$B$3,"Conferir comprovante",IF(ABS($J18)&lt;='Parâmetros'!$B$3,"Conferir crédito",IF(ABS($K18)&lt;='Parâmetros'!$B$3,"Conciliado","Conferir valor"))))))</f>
        <v/>
      </c>
      <c r="N18" s="15" t="n"/>
    </row>
    <row r="19" ht="20" customHeight="1">
      <c r="A19" s="15" t="n"/>
      <c r="B19" s="31" t="n"/>
      <c r="C19" s="15" t="n"/>
      <c r="D19" s="17" t="n"/>
      <c r="E19" s="18" t="n"/>
      <c r="F19" s="9">
        <f>IF(OR($A19="",$D19="",$E19=""),"",IFERROR($D19*$E19,""))</f>
        <v/>
      </c>
      <c r="G19" s="15" t="n"/>
      <c r="H19" s="22">
        <f>IF($A19="","",IF($G19="","Não",IF(COUNTIFS(Comprovantes!$C$4:$C$103,$G19,Comprovantes!$E$4:$E$103,'Parâmetros'!$D$3)&gt;0,"Sim","Não")))</f>
        <v/>
      </c>
      <c r="I19" s="9">
        <f>IF($A19="","",IF($G19="","",IFERROR(SUMIFS(Comprovantes!$D$4:$D$103,Comprovantes!$C$4:$C$103,$G19,Comprovantes!$E$4:$E$103,'Parâmetros'!$D$3),0)))</f>
        <v/>
      </c>
      <c r="J19" s="9">
        <f>IF($A19="","",IF($G19="","",IFERROR(SUMIFS('Créditos Pix'!$D$4:$D$103,'Créditos Pix'!$C$4:$C$103,$G19,'Créditos Pix'!$E$4:$E$103,'Parâmetros'!$E$3)-SUMIFS('Créditos Pix'!$D$4:$D$103,'Créditos Pix'!$C$4:$C$103,$G19,'Créditos Pix'!$E$4:$E$103,'Parâmetros'!$E$4),0)))</f>
        <v/>
      </c>
      <c r="K19" s="9">
        <f>IF(OR($A19="",$F19=""),"",IFERROR($J19-$F19,""))</f>
        <v/>
      </c>
      <c r="L19" s="29">
        <f>IF(OR($A19="",$G19=""),"",IFERROR(INDEX('Créditos Pix'!$B$4:$B$103,MATCH($G19,'Créditos Pix'!$C$4:$C$103,0)),""))</f>
        <v/>
      </c>
      <c r="M19" s="22">
        <f>IF($A19="","",IF($G19="","Informar referência",IF($H19&lt;&gt;"Sim","Conferir comprovante",IF(ABS(IFERROR($I19-$F19,0))&gt;'Parâmetros'!$B$3,"Conferir comprovante",IF(ABS($J19)&lt;='Parâmetros'!$B$3,"Conferir crédito",IF(ABS($K19)&lt;='Parâmetros'!$B$3,"Conciliado","Conferir valor"))))))</f>
        <v/>
      </c>
      <c r="N19" s="15" t="n"/>
    </row>
    <row r="20" ht="20" customHeight="1">
      <c r="A20" s="15" t="n"/>
      <c r="B20" s="31" t="n"/>
      <c r="C20" s="15" t="n"/>
      <c r="D20" s="17" t="n"/>
      <c r="E20" s="18" t="n"/>
      <c r="F20" s="19">
        <f>IF(OR($A20="",$D20="",$E20=""),"",IFERROR($D20*$E20,""))</f>
        <v/>
      </c>
      <c r="G20" s="15" t="n"/>
      <c r="H20" s="20">
        <f>IF($A20="","",IF($G20="","Não",IF(COUNTIFS(Comprovantes!$C$4:$C$103,$G20,Comprovantes!$E$4:$E$103,'Parâmetros'!$D$3)&gt;0,"Sim","Não")))</f>
        <v/>
      </c>
      <c r="I20" s="19">
        <f>IF($A20="","",IF($G20="","",IFERROR(SUMIFS(Comprovantes!$D$4:$D$103,Comprovantes!$C$4:$C$103,$G20,Comprovantes!$E$4:$E$103,'Parâmetros'!$D$3),0)))</f>
        <v/>
      </c>
      <c r="J20" s="19">
        <f>IF($A20="","",IF($G20="","",IFERROR(SUMIFS('Créditos Pix'!$D$4:$D$103,'Créditos Pix'!$C$4:$C$103,$G20,'Créditos Pix'!$E$4:$E$103,'Parâmetros'!$E$3)-SUMIFS('Créditos Pix'!$D$4:$D$103,'Créditos Pix'!$C$4:$C$103,$G20,'Créditos Pix'!$E$4:$E$103,'Parâmetros'!$E$4),0)))</f>
        <v/>
      </c>
      <c r="K20" s="19">
        <f>IF(OR($A20="",$F20=""),"",IFERROR($J20-$F20,""))</f>
        <v/>
      </c>
      <c r="L20" s="32">
        <f>IF(OR($A20="",$G20=""),"",IFERROR(INDEX('Créditos Pix'!$B$4:$B$103,MATCH($G20,'Créditos Pix'!$C$4:$C$103,0)),""))</f>
        <v/>
      </c>
      <c r="M20" s="20">
        <f>IF($A20="","",IF($G20="","Informar referência",IF($H20&lt;&gt;"Sim","Conferir comprovante",IF(ABS(IFERROR($I20-$F20,0))&gt;'Parâmetros'!$B$3,"Conferir comprovante",IF(ABS($J20)&lt;='Parâmetros'!$B$3,"Conferir crédito",IF(ABS($K20)&lt;='Parâmetros'!$B$3,"Conciliado","Conferir valor"))))))</f>
        <v/>
      </c>
      <c r="N20" s="15" t="n"/>
    </row>
    <row r="21" ht="20" customHeight="1">
      <c r="A21" s="15" t="n"/>
      <c r="B21" s="31" t="n"/>
      <c r="C21" s="15" t="n"/>
      <c r="D21" s="17" t="n"/>
      <c r="E21" s="18" t="n"/>
      <c r="F21" s="9">
        <f>IF(OR($A21="",$D21="",$E21=""),"",IFERROR($D21*$E21,""))</f>
        <v/>
      </c>
      <c r="G21" s="15" t="n"/>
      <c r="H21" s="22">
        <f>IF($A21="","",IF($G21="","Não",IF(COUNTIFS(Comprovantes!$C$4:$C$103,$G21,Comprovantes!$E$4:$E$103,'Parâmetros'!$D$3)&gt;0,"Sim","Não")))</f>
        <v/>
      </c>
      <c r="I21" s="9">
        <f>IF($A21="","",IF($G21="","",IFERROR(SUMIFS(Comprovantes!$D$4:$D$103,Comprovantes!$C$4:$C$103,$G21,Comprovantes!$E$4:$E$103,'Parâmetros'!$D$3),0)))</f>
        <v/>
      </c>
      <c r="J21" s="9">
        <f>IF($A21="","",IF($G21="","",IFERROR(SUMIFS('Créditos Pix'!$D$4:$D$103,'Créditos Pix'!$C$4:$C$103,$G21,'Créditos Pix'!$E$4:$E$103,'Parâmetros'!$E$3)-SUMIFS('Créditos Pix'!$D$4:$D$103,'Créditos Pix'!$C$4:$C$103,$G21,'Créditos Pix'!$E$4:$E$103,'Parâmetros'!$E$4),0)))</f>
        <v/>
      </c>
      <c r="K21" s="9">
        <f>IF(OR($A21="",$F21=""),"",IFERROR($J21-$F21,""))</f>
        <v/>
      </c>
      <c r="L21" s="29">
        <f>IF(OR($A21="",$G21=""),"",IFERROR(INDEX('Créditos Pix'!$B$4:$B$103,MATCH($G21,'Créditos Pix'!$C$4:$C$103,0)),""))</f>
        <v/>
      </c>
      <c r="M21" s="22">
        <f>IF($A21="","",IF($G21="","Informar referência",IF($H21&lt;&gt;"Sim","Conferir comprovante",IF(ABS(IFERROR($I21-$F21,0))&gt;'Parâmetros'!$B$3,"Conferir comprovante",IF(ABS($J21)&lt;='Parâmetros'!$B$3,"Conferir crédito",IF(ABS($K21)&lt;='Parâmetros'!$B$3,"Conciliado","Conferir valor"))))))</f>
        <v/>
      </c>
      <c r="N21" s="15" t="n"/>
    </row>
    <row r="22" ht="20" customHeight="1">
      <c r="A22" s="15" t="n"/>
      <c r="B22" s="31" t="n"/>
      <c r="C22" s="15" t="n"/>
      <c r="D22" s="17" t="n"/>
      <c r="E22" s="18" t="n"/>
      <c r="F22" s="19">
        <f>IF(OR($A22="",$D22="",$E22=""),"",IFERROR($D22*$E22,""))</f>
        <v/>
      </c>
      <c r="G22" s="15" t="n"/>
      <c r="H22" s="20">
        <f>IF($A22="","",IF($G22="","Não",IF(COUNTIFS(Comprovantes!$C$4:$C$103,$G22,Comprovantes!$E$4:$E$103,'Parâmetros'!$D$3)&gt;0,"Sim","Não")))</f>
        <v/>
      </c>
      <c r="I22" s="19">
        <f>IF($A22="","",IF($G22="","",IFERROR(SUMIFS(Comprovantes!$D$4:$D$103,Comprovantes!$C$4:$C$103,$G22,Comprovantes!$E$4:$E$103,'Parâmetros'!$D$3),0)))</f>
        <v/>
      </c>
      <c r="J22" s="19">
        <f>IF($A22="","",IF($G22="","",IFERROR(SUMIFS('Créditos Pix'!$D$4:$D$103,'Créditos Pix'!$C$4:$C$103,$G22,'Créditos Pix'!$E$4:$E$103,'Parâmetros'!$E$3)-SUMIFS('Créditos Pix'!$D$4:$D$103,'Créditos Pix'!$C$4:$C$103,$G22,'Créditos Pix'!$E$4:$E$103,'Parâmetros'!$E$4),0)))</f>
        <v/>
      </c>
      <c r="K22" s="19">
        <f>IF(OR($A22="",$F22=""),"",IFERROR($J22-$F22,""))</f>
        <v/>
      </c>
      <c r="L22" s="32">
        <f>IF(OR($A22="",$G22=""),"",IFERROR(INDEX('Créditos Pix'!$B$4:$B$103,MATCH($G22,'Créditos Pix'!$C$4:$C$103,0)),""))</f>
        <v/>
      </c>
      <c r="M22" s="20">
        <f>IF($A22="","",IF($G22="","Informar referência",IF($H22&lt;&gt;"Sim","Conferir comprovante",IF(ABS(IFERROR($I22-$F22,0))&gt;'Parâmetros'!$B$3,"Conferir comprovante",IF(ABS($J22)&lt;='Parâmetros'!$B$3,"Conferir crédito",IF(ABS($K22)&lt;='Parâmetros'!$B$3,"Conciliado","Conferir valor"))))))</f>
        <v/>
      </c>
      <c r="N22" s="15" t="n"/>
    </row>
    <row r="23" ht="20" customHeight="1">
      <c r="A23" s="15" t="n"/>
      <c r="B23" s="31" t="n"/>
      <c r="C23" s="15" t="n"/>
      <c r="D23" s="17" t="n"/>
      <c r="E23" s="18" t="n"/>
      <c r="F23" s="9">
        <f>IF(OR($A23="",$D23="",$E23=""),"",IFERROR($D23*$E23,""))</f>
        <v/>
      </c>
      <c r="G23" s="15" t="n"/>
      <c r="H23" s="22">
        <f>IF($A23="","",IF($G23="","Não",IF(COUNTIFS(Comprovantes!$C$4:$C$103,$G23,Comprovantes!$E$4:$E$103,'Parâmetros'!$D$3)&gt;0,"Sim","Não")))</f>
        <v/>
      </c>
      <c r="I23" s="9">
        <f>IF($A23="","",IF($G23="","",IFERROR(SUMIFS(Comprovantes!$D$4:$D$103,Comprovantes!$C$4:$C$103,$G23,Comprovantes!$E$4:$E$103,'Parâmetros'!$D$3),0)))</f>
        <v/>
      </c>
      <c r="J23" s="9">
        <f>IF($A23="","",IF($G23="","",IFERROR(SUMIFS('Créditos Pix'!$D$4:$D$103,'Créditos Pix'!$C$4:$C$103,$G23,'Créditos Pix'!$E$4:$E$103,'Parâmetros'!$E$3)-SUMIFS('Créditos Pix'!$D$4:$D$103,'Créditos Pix'!$C$4:$C$103,$G23,'Créditos Pix'!$E$4:$E$103,'Parâmetros'!$E$4),0)))</f>
        <v/>
      </c>
      <c r="K23" s="9">
        <f>IF(OR($A23="",$F23=""),"",IFERROR($J23-$F23,""))</f>
        <v/>
      </c>
      <c r="L23" s="29">
        <f>IF(OR($A23="",$G23=""),"",IFERROR(INDEX('Créditos Pix'!$B$4:$B$103,MATCH($G23,'Créditos Pix'!$C$4:$C$103,0)),""))</f>
        <v/>
      </c>
      <c r="M23" s="22">
        <f>IF($A23="","",IF($G23="","Informar referência",IF($H23&lt;&gt;"Sim","Conferir comprovante",IF(ABS(IFERROR($I23-$F23,0))&gt;'Parâmetros'!$B$3,"Conferir comprovante",IF(ABS($J23)&lt;='Parâmetros'!$B$3,"Conferir crédito",IF(ABS($K23)&lt;='Parâmetros'!$B$3,"Conciliado","Conferir valor"))))))</f>
        <v/>
      </c>
      <c r="N23" s="15" t="n"/>
    </row>
    <row r="24" ht="20" customHeight="1">
      <c r="A24" s="15" t="n"/>
      <c r="B24" s="31" t="n"/>
      <c r="C24" s="15" t="n"/>
      <c r="D24" s="17" t="n"/>
      <c r="E24" s="18" t="n"/>
      <c r="F24" s="19">
        <f>IF(OR($A24="",$D24="",$E24=""),"",IFERROR($D24*$E24,""))</f>
        <v/>
      </c>
      <c r="G24" s="15" t="n"/>
      <c r="H24" s="20">
        <f>IF($A24="","",IF($G24="","Não",IF(COUNTIFS(Comprovantes!$C$4:$C$103,$G24,Comprovantes!$E$4:$E$103,'Parâmetros'!$D$3)&gt;0,"Sim","Não")))</f>
        <v/>
      </c>
      <c r="I24" s="19">
        <f>IF($A24="","",IF($G24="","",IFERROR(SUMIFS(Comprovantes!$D$4:$D$103,Comprovantes!$C$4:$C$103,$G24,Comprovantes!$E$4:$E$103,'Parâmetros'!$D$3),0)))</f>
        <v/>
      </c>
      <c r="J24" s="19">
        <f>IF($A24="","",IF($G24="","",IFERROR(SUMIFS('Créditos Pix'!$D$4:$D$103,'Créditos Pix'!$C$4:$C$103,$G24,'Créditos Pix'!$E$4:$E$103,'Parâmetros'!$E$3)-SUMIFS('Créditos Pix'!$D$4:$D$103,'Créditos Pix'!$C$4:$C$103,$G24,'Créditos Pix'!$E$4:$E$103,'Parâmetros'!$E$4),0)))</f>
        <v/>
      </c>
      <c r="K24" s="19">
        <f>IF(OR($A24="",$F24=""),"",IFERROR($J24-$F24,""))</f>
        <v/>
      </c>
      <c r="L24" s="32">
        <f>IF(OR($A24="",$G24=""),"",IFERROR(INDEX('Créditos Pix'!$B$4:$B$103,MATCH($G24,'Créditos Pix'!$C$4:$C$103,0)),""))</f>
        <v/>
      </c>
      <c r="M24" s="20">
        <f>IF($A24="","",IF($G24="","Informar referência",IF($H24&lt;&gt;"Sim","Conferir comprovante",IF(ABS(IFERROR($I24-$F24,0))&gt;'Parâmetros'!$B$3,"Conferir comprovante",IF(ABS($J24)&lt;='Parâmetros'!$B$3,"Conferir crédito",IF(ABS($K24)&lt;='Parâmetros'!$B$3,"Conciliado","Conferir valor"))))))</f>
        <v/>
      </c>
      <c r="N24" s="15" t="n"/>
    </row>
    <row r="25" ht="20" customHeight="1">
      <c r="A25" s="15" t="n"/>
      <c r="B25" s="31" t="n"/>
      <c r="C25" s="15" t="n"/>
      <c r="D25" s="17" t="n"/>
      <c r="E25" s="18" t="n"/>
      <c r="F25" s="9">
        <f>IF(OR($A25="",$D25="",$E25=""),"",IFERROR($D25*$E25,""))</f>
        <v/>
      </c>
      <c r="G25" s="15" t="n"/>
      <c r="H25" s="22">
        <f>IF($A25="","",IF($G25="","Não",IF(COUNTIFS(Comprovantes!$C$4:$C$103,$G25,Comprovantes!$E$4:$E$103,'Parâmetros'!$D$3)&gt;0,"Sim","Não")))</f>
        <v/>
      </c>
      <c r="I25" s="9">
        <f>IF($A25="","",IF($G25="","",IFERROR(SUMIFS(Comprovantes!$D$4:$D$103,Comprovantes!$C$4:$C$103,$G25,Comprovantes!$E$4:$E$103,'Parâmetros'!$D$3),0)))</f>
        <v/>
      </c>
      <c r="J25" s="9">
        <f>IF($A25="","",IF($G25="","",IFERROR(SUMIFS('Créditos Pix'!$D$4:$D$103,'Créditos Pix'!$C$4:$C$103,$G25,'Créditos Pix'!$E$4:$E$103,'Parâmetros'!$E$3)-SUMIFS('Créditos Pix'!$D$4:$D$103,'Créditos Pix'!$C$4:$C$103,$G25,'Créditos Pix'!$E$4:$E$103,'Parâmetros'!$E$4),0)))</f>
        <v/>
      </c>
      <c r="K25" s="9">
        <f>IF(OR($A25="",$F25=""),"",IFERROR($J25-$F25,""))</f>
        <v/>
      </c>
      <c r="L25" s="29">
        <f>IF(OR($A25="",$G25=""),"",IFERROR(INDEX('Créditos Pix'!$B$4:$B$103,MATCH($G25,'Créditos Pix'!$C$4:$C$103,0)),""))</f>
        <v/>
      </c>
      <c r="M25" s="22">
        <f>IF($A25="","",IF($G25="","Informar referência",IF($H25&lt;&gt;"Sim","Conferir comprovante",IF(ABS(IFERROR($I25-$F25,0))&gt;'Parâmetros'!$B$3,"Conferir comprovante",IF(ABS($J25)&lt;='Parâmetros'!$B$3,"Conferir crédito",IF(ABS($K25)&lt;='Parâmetros'!$B$3,"Conciliado","Conferir valor"))))))</f>
        <v/>
      </c>
      <c r="N25" s="15" t="n"/>
    </row>
    <row r="26" ht="20" customHeight="1">
      <c r="A26" s="15" t="n"/>
      <c r="B26" s="31" t="n"/>
      <c r="C26" s="15" t="n"/>
      <c r="D26" s="17" t="n"/>
      <c r="E26" s="18" t="n"/>
      <c r="F26" s="19">
        <f>IF(OR($A26="",$D26="",$E26=""),"",IFERROR($D26*$E26,""))</f>
        <v/>
      </c>
      <c r="G26" s="15" t="n"/>
      <c r="H26" s="20">
        <f>IF($A26="","",IF($G26="","Não",IF(COUNTIFS(Comprovantes!$C$4:$C$103,$G26,Comprovantes!$E$4:$E$103,'Parâmetros'!$D$3)&gt;0,"Sim","Não")))</f>
        <v/>
      </c>
      <c r="I26" s="19">
        <f>IF($A26="","",IF($G26="","",IFERROR(SUMIFS(Comprovantes!$D$4:$D$103,Comprovantes!$C$4:$C$103,$G26,Comprovantes!$E$4:$E$103,'Parâmetros'!$D$3),0)))</f>
        <v/>
      </c>
      <c r="J26" s="19">
        <f>IF($A26="","",IF($G26="","",IFERROR(SUMIFS('Créditos Pix'!$D$4:$D$103,'Créditos Pix'!$C$4:$C$103,$G26,'Créditos Pix'!$E$4:$E$103,'Parâmetros'!$E$3)-SUMIFS('Créditos Pix'!$D$4:$D$103,'Créditos Pix'!$C$4:$C$103,$G26,'Créditos Pix'!$E$4:$E$103,'Parâmetros'!$E$4),0)))</f>
        <v/>
      </c>
      <c r="K26" s="19">
        <f>IF(OR($A26="",$F26=""),"",IFERROR($J26-$F26,""))</f>
        <v/>
      </c>
      <c r="L26" s="32">
        <f>IF(OR($A26="",$G26=""),"",IFERROR(INDEX('Créditos Pix'!$B$4:$B$103,MATCH($G26,'Créditos Pix'!$C$4:$C$103,0)),""))</f>
        <v/>
      </c>
      <c r="M26" s="20">
        <f>IF($A26="","",IF($G26="","Informar referência",IF($H26&lt;&gt;"Sim","Conferir comprovante",IF(ABS(IFERROR($I26-$F26,0))&gt;'Parâmetros'!$B$3,"Conferir comprovante",IF(ABS($J26)&lt;='Parâmetros'!$B$3,"Conferir crédito",IF(ABS($K26)&lt;='Parâmetros'!$B$3,"Conciliado","Conferir valor"))))))</f>
        <v/>
      </c>
      <c r="N26" s="15" t="n"/>
    </row>
    <row r="27" ht="20" customHeight="1">
      <c r="A27" s="15" t="n"/>
      <c r="B27" s="31" t="n"/>
      <c r="C27" s="15" t="n"/>
      <c r="D27" s="17" t="n"/>
      <c r="E27" s="18" t="n"/>
      <c r="F27" s="9">
        <f>IF(OR($A27="",$D27="",$E27=""),"",IFERROR($D27*$E27,""))</f>
        <v/>
      </c>
      <c r="G27" s="15" t="n"/>
      <c r="H27" s="22">
        <f>IF($A27="","",IF($G27="","Não",IF(COUNTIFS(Comprovantes!$C$4:$C$103,$G27,Comprovantes!$E$4:$E$103,'Parâmetros'!$D$3)&gt;0,"Sim","Não")))</f>
        <v/>
      </c>
      <c r="I27" s="9">
        <f>IF($A27="","",IF($G27="","",IFERROR(SUMIFS(Comprovantes!$D$4:$D$103,Comprovantes!$C$4:$C$103,$G27,Comprovantes!$E$4:$E$103,'Parâmetros'!$D$3),0)))</f>
        <v/>
      </c>
      <c r="J27" s="9">
        <f>IF($A27="","",IF($G27="","",IFERROR(SUMIFS('Créditos Pix'!$D$4:$D$103,'Créditos Pix'!$C$4:$C$103,$G27,'Créditos Pix'!$E$4:$E$103,'Parâmetros'!$E$3)-SUMIFS('Créditos Pix'!$D$4:$D$103,'Créditos Pix'!$C$4:$C$103,$G27,'Créditos Pix'!$E$4:$E$103,'Parâmetros'!$E$4),0)))</f>
        <v/>
      </c>
      <c r="K27" s="9">
        <f>IF(OR($A27="",$F27=""),"",IFERROR($J27-$F27,""))</f>
        <v/>
      </c>
      <c r="L27" s="29">
        <f>IF(OR($A27="",$G27=""),"",IFERROR(INDEX('Créditos Pix'!$B$4:$B$103,MATCH($G27,'Créditos Pix'!$C$4:$C$103,0)),""))</f>
        <v/>
      </c>
      <c r="M27" s="22">
        <f>IF($A27="","",IF($G27="","Informar referência",IF($H27&lt;&gt;"Sim","Conferir comprovante",IF(ABS(IFERROR($I27-$F27,0))&gt;'Parâmetros'!$B$3,"Conferir comprovante",IF(ABS($J27)&lt;='Parâmetros'!$B$3,"Conferir crédito",IF(ABS($K27)&lt;='Parâmetros'!$B$3,"Conciliado","Conferir valor"))))))</f>
        <v/>
      </c>
      <c r="N27" s="15" t="n"/>
    </row>
    <row r="28" ht="20" customHeight="1">
      <c r="A28" s="15" t="n"/>
      <c r="B28" s="31" t="n"/>
      <c r="C28" s="15" t="n"/>
      <c r="D28" s="17" t="n"/>
      <c r="E28" s="18" t="n"/>
      <c r="F28" s="19">
        <f>IF(OR($A28="",$D28="",$E28=""),"",IFERROR($D28*$E28,""))</f>
        <v/>
      </c>
      <c r="G28" s="15" t="n"/>
      <c r="H28" s="20">
        <f>IF($A28="","",IF($G28="","Não",IF(COUNTIFS(Comprovantes!$C$4:$C$103,$G28,Comprovantes!$E$4:$E$103,'Parâmetros'!$D$3)&gt;0,"Sim","Não")))</f>
        <v/>
      </c>
      <c r="I28" s="19">
        <f>IF($A28="","",IF($G28="","",IFERROR(SUMIFS(Comprovantes!$D$4:$D$103,Comprovantes!$C$4:$C$103,$G28,Comprovantes!$E$4:$E$103,'Parâmetros'!$D$3),0)))</f>
        <v/>
      </c>
      <c r="J28" s="19">
        <f>IF($A28="","",IF($G28="","",IFERROR(SUMIFS('Créditos Pix'!$D$4:$D$103,'Créditos Pix'!$C$4:$C$103,$G28,'Créditos Pix'!$E$4:$E$103,'Parâmetros'!$E$3)-SUMIFS('Créditos Pix'!$D$4:$D$103,'Créditos Pix'!$C$4:$C$103,$G28,'Créditos Pix'!$E$4:$E$103,'Parâmetros'!$E$4),0)))</f>
        <v/>
      </c>
      <c r="K28" s="19">
        <f>IF(OR($A28="",$F28=""),"",IFERROR($J28-$F28,""))</f>
        <v/>
      </c>
      <c r="L28" s="32">
        <f>IF(OR($A28="",$G28=""),"",IFERROR(INDEX('Créditos Pix'!$B$4:$B$103,MATCH($G28,'Créditos Pix'!$C$4:$C$103,0)),""))</f>
        <v/>
      </c>
      <c r="M28" s="20">
        <f>IF($A28="","",IF($G28="","Informar referência",IF($H28&lt;&gt;"Sim","Conferir comprovante",IF(ABS(IFERROR($I28-$F28,0))&gt;'Parâmetros'!$B$3,"Conferir comprovante",IF(ABS($J28)&lt;='Parâmetros'!$B$3,"Conferir crédito",IF(ABS($K28)&lt;='Parâmetros'!$B$3,"Conciliado","Conferir valor"))))))</f>
        <v/>
      </c>
      <c r="N28" s="15" t="n"/>
    </row>
    <row r="29" ht="20" customHeight="1">
      <c r="A29" s="15" t="n"/>
      <c r="B29" s="31" t="n"/>
      <c r="C29" s="15" t="n"/>
      <c r="D29" s="17" t="n"/>
      <c r="E29" s="18" t="n"/>
      <c r="F29" s="9">
        <f>IF(OR($A29="",$D29="",$E29=""),"",IFERROR($D29*$E29,""))</f>
        <v/>
      </c>
      <c r="G29" s="15" t="n"/>
      <c r="H29" s="22">
        <f>IF($A29="","",IF($G29="","Não",IF(COUNTIFS(Comprovantes!$C$4:$C$103,$G29,Comprovantes!$E$4:$E$103,'Parâmetros'!$D$3)&gt;0,"Sim","Não")))</f>
        <v/>
      </c>
      <c r="I29" s="9">
        <f>IF($A29="","",IF($G29="","",IFERROR(SUMIFS(Comprovantes!$D$4:$D$103,Comprovantes!$C$4:$C$103,$G29,Comprovantes!$E$4:$E$103,'Parâmetros'!$D$3),0)))</f>
        <v/>
      </c>
      <c r="J29" s="9">
        <f>IF($A29="","",IF($G29="","",IFERROR(SUMIFS('Créditos Pix'!$D$4:$D$103,'Créditos Pix'!$C$4:$C$103,$G29,'Créditos Pix'!$E$4:$E$103,'Parâmetros'!$E$3)-SUMIFS('Créditos Pix'!$D$4:$D$103,'Créditos Pix'!$C$4:$C$103,$G29,'Créditos Pix'!$E$4:$E$103,'Parâmetros'!$E$4),0)))</f>
        <v/>
      </c>
      <c r="K29" s="9">
        <f>IF(OR($A29="",$F29=""),"",IFERROR($J29-$F29,""))</f>
        <v/>
      </c>
      <c r="L29" s="29">
        <f>IF(OR($A29="",$G29=""),"",IFERROR(INDEX('Créditos Pix'!$B$4:$B$103,MATCH($G29,'Créditos Pix'!$C$4:$C$103,0)),""))</f>
        <v/>
      </c>
      <c r="M29" s="22">
        <f>IF($A29="","",IF($G29="","Informar referência",IF($H29&lt;&gt;"Sim","Conferir comprovante",IF(ABS(IFERROR($I29-$F29,0))&gt;'Parâmetros'!$B$3,"Conferir comprovante",IF(ABS($J29)&lt;='Parâmetros'!$B$3,"Conferir crédito",IF(ABS($K29)&lt;='Parâmetros'!$B$3,"Conciliado","Conferir valor"))))))</f>
        <v/>
      </c>
      <c r="N29" s="15" t="n"/>
    </row>
    <row r="30" ht="20" customHeight="1">
      <c r="A30" s="15" t="n"/>
      <c r="B30" s="31" t="n"/>
      <c r="C30" s="15" t="n"/>
      <c r="D30" s="17" t="n"/>
      <c r="E30" s="18" t="n"/>
      <c r="F30" s="19">
        <f>IF(OR($A30="",$D30="",$E30=""),"",IFERROR($D30*$E30,""))</f>
        <v/>
      </c>
      <c r="G30" s="15" t="n"/>
      <c r="H30" s="20">
        <f>IF($A30="","",IF($G30="","Não",IF(COUNTIFS(Comprovantes!$C$4:$C$103,$G30,Comprovantes!$E$4:$E$103,'Parâmetros'!$D$3)&gt;0,"Sim","Não")))</f>
        <v/>
      </c>
      <c r="I30" s="19">
        <f>IF($A30="","",IF($G30="","",IFERROR(SUMIFS(Comprovantes!$D$4:$D$103,Comprovantes!$C$4:$C$103,$G30,Comprovantes!$E$4:$E$103,'Parâmetros'!$D$3),0)))</f>
        <v/>
      </c>
      <c r="J30" s="19">
        <f>IF($A30="","",IF($G30="","",IFERROR(SUMIFS('Créditos Pix'!$D$4:$D$103,'Créditos Pix'!$C$4:$C$103,$G30,'Créditos Pix'!$E$4:$E$103,'Parâmetros'!$E$3)-SUMIFS('Créditos Pix'!$D$4:$D$103,'Créditos Pix'!$C$4:$C$103,$G30,'Créditos Pix'!$E$4:$E$103,'Parâmetros'!$E$4),0)))</f>
        <v/>
      </c>
      <c r="K30" s="19">
        <f>IF(OR($A30="",$F30=""),"",IFERROR($J30-$F30,""))</f>
        <v/>
      </c>
      <c r="L30" s="32">
        <f>IF(OR($A30="",$G30=""),"",IFERROR(INDEX('Créditos Pix'!$B$4:$B$103,MATCH($G30,'Créditos Pix'!$C$4:$C$103,0)),""))</f>
        <v/>
      </c>
      <c r="M30" s="20">
        <f>IF($A30="","",IF($G30="","Informar referência",IF($H30&lt;&gt;"Sim","Conferir comprovante",IF(ABS(IFERROR($I30-$F30,0))&gt;'Parâmetros'!$B$3,"Conferir comprovante",IF(ABS($J30)&lt;='Parâmetros'!$B$3,"Conferir crédito",IF(ABS($K30)&lt;='Parâmetros'!$B$3,"Conciliado","Conferir valor"))))))</f>
        <v/>
      </c>
      <c r="N30" s="15" t="n"/>
    </row>
    <row r="31" ht="20" customHeight="1">
      <c r="A31" s="15" t="n"/>
      <c r="B31" s="31" t="n"/>
      <c r="C31" s="15" t="n"/>
      <c r="D31" s="17" t="n"/>
      <c r="E31" s="18" t="n"/>
      <c r="F31" s="9">
        <f>IF(OR($A31="",$D31="",$E31=""),"",IFERROR($D31*$E31,""))</f>
        <v/>
      </c>
      <c r="G31" s="15" t="n"/>
      <c r="H31" s="22">
        <f>IF($A31="","",IF($G31="","Não",IF(COUNTIFS(Comprovantes!$C$4:$C$103,$G31,Comprovantes!$E$4:$E$103,'Parâmetros'!$D$3)&gt;0,"Sim","Não")))</f>
        <v/>
      </c>
      <c r="I31" s="9">
        <f>IF($A31="","",IF($G31="","",IFERROR(SUMIFS(Comprovantes!$D$4:$D$103,Comprovantes!$C$4:$C$103,$G31,Comprovantes!$E$4:$E$103,'Parâmetros'!$D$3),0)))</f>
        <v/>
      </c>
      <c r="J31" s="9">
        <f>IF($A31="","",IF($G31="","",IFERROR(SUMIFS('Créditos Pix'!$D$4:$D$103,'Créditos Pix'!$C$4:$C$103,$G31,'Créditos Pix'!$E$4:$E$103,'Parâmetros'!$E$3)-SUMIFS('Créditos Pix'!$D$4:$D$103,'Créditos Pix'!$C$4:$C$103,$G31,'Créditos Pix'!$E$4:$E$103,'Parâmetros'!$E$4),0)))</f>
        <v/>
      </c>
      <c r="K31" s="9">
        <f>IF(OR($A31="",$F31=""),"",IFERROR($J31-$F31,""))</f>
        <v/>
      </c>
      <c r="L31" s="29">
        <f>IF(OR($A31="",$G31=""),"",IFERROR(INDEX('Créditos Pix'!$B$4:$B$103,MATCH($G31,'Créditos Pix'!$C$4:$C$103,0)),""))</f>
        <v/>
      </c>
      <c r="M31" s="22">
        <f>IF($A31="","",IF($G31="","Informar referência",IF($H31&lt;&gt;"Sim","Conferir comprovante",IF(ABS(IFERROR($I31-$F31,0))&gt;'Parâmetros'!$B$3,"Conferir comprovante",IF(ABS($J31)&lt;='Parâmetros'!$B$3,"Conferir crédito",IF(ABS($K31)&lt;='Parâmetros'!$B$3,"Conciliado","Conferir valor"))))))</f>
        <v/>
      </c>
      <c r="N31" s="15" t="n"/>
    </row>
    <row r="32" ht="20" customHeight="1">
      <c r="A32" s="15" t="n"/>
      <c r="B32" s="31" t="n"/>
      <c r="C32" s="15" t="n"/>
      <c r="D32" s="17" t="n"/>
      <c r="E32" s="18" t="n"/>
      <c r="F32" s="19">
        <f>IF(OR($A32="",$D32="",$E32=""),"",IFERROR($D32*$E32,""))</f>
        <v/>
      </c>
      <c r="G32" s="15" t="n"/>
      <c r="H32" s="20">
        <f>IF($A32="","",IF($G32="","Não",IF(COUNTIFS(Comprovantes!$C$4:$C$103,$G32,Comprovantes!$E$4:$E$103,'Parâmetros'!$D$3)&gt;0,"Sim","Não")))</f>
        <v/>
      </c>
      <c r="I32" s="19">
        <f>IF($A32="","",IF($G32="","",IFERROR(SUMIFS(Comprovantes!$D$4:$D$103,Comprovantes!$C$4:$C$103,$G32,Comprovantes!$E$4:$E$103,'Parâmetros'!$D$3),0)))</f>
        <v/>
      </c>
      <c r="J32" s="19">
        <f>IF($A32="","",IF($G32="","",IFERROR(SUMIFS('Créditos Pix'!$D$4:$D$103,'Créditos Pix'!$C$4:$C$103,$G32,'Créditos Pix'!$E$4:$E$103,'Parâmetros'!$E$3)-SUMIFS('Créditos Pix'!$D$4:$D$103,'Créditos Pix'!$C$4:$C$103,$G32,'Créditos Pix'!$E$4:$E$103,'Parâmetros'!$E$4),0)))</f>
        <v/>
      </c>
      <c r="K32" s="19">
        <f>IF(OR($A32="",$F32=""),"",IFERROR($J32-$F32,""))</f>
        <v/>
      </c>
      <c r="L32" s="32">
        <f>IF(OR($A32="",$G32=""),"",IFERROR(INDEX('Créditos Pix'!$B$4:$B$103,MATCH($G32,'Créditos Pix'!$C$4:$C$103,0)),""))</f>
        <v/>
      </c>
      <c r="M32" s="20">
        <f>IF($A32="","",IF($G32="","Informar referência",IF($H32&lt;&gt;"Sim","Conferir comprovante",IF(ABS(IFERROR($I32-$F32,0))&gt;'Parâmetros'!$B$3,"Conferir comprovante",IF(ABS($J32)&lt;='Parâmetros'!$B$3,"Conferir crédito",IF(ABS($K32)&lt;='Parâmetros'!$B$3,"Conciliado","Conferir valor"))))))</f>
        <v/>
      </c>
      <c r="N32" s="15" t="n"/>
    </row>
    <row r="33" ht="20" customHeight="1">
      <c r="A33" s="15" t="n"/>
      <c r="B33" s="31" t="n"/>
      <c r="C33" s="15" t="n"/>
      <c r="D33" s="17" t="n"/>
      <c r="E33" s="18" t="n"/>
      <c r="F33" s="9">
        <f>IF(OR($A33="",$D33="",$E33=""),"",IFERROR($D33*$E33,""))</f>
        <v/>
      </c>
      <c r="G33" s="15" t="n"/>
      <c r="H33" s="22">
        <f>IF($A33="","",IF($G33="","Não",IF(COUNTIFS(Comprovantes!$C$4:$C$103,$G33,Comprovantes!$E$4:$E$103,'Parâmetros'!$D$3)&gt;0,"Sim","Não")))</f>
        <v/>
      </c>
      <c r="I33" s="9">
        <f>IF($A33="","",IF($G33="","",IFERROR(SUMIFS(Comprovantes!$D$4:$D$103,Comprovantes!$C$4:$C$103,$G33,Comprovantes!$E$4:$E$103,'Parâmetros'!$D$3),0)))</f>
        <v/>
      </c>
      <c r="J33" s="9">
        <f>IF($A33="","",IF($G33="","",IFERROR(SUMIFS('Créditos Pix'!$D$4:$D$103,'Créditos Pix'!$C$4:$C$103,$G33,'Créditos Pix'!$E$4:$E$103,'Parâmetros'!$E$3)-SUMIFS('Créditos Pix'!$D$4:$D$103,'Créditos Pix'!$C$4:$C$103,$G33,'Créditos Pix'!$E$4:$E$103,'Parâmetros'!$E$4),0)))</f>
        <v/>
      </c>
      <c r="K33" s="9">
        <f>IF(OR($A33="",$F33=""),"",IFERROR($J33-$F33,""))</f>
        <v/>
      </c>
      <c r="L33" s="29">
        <f>IF(OR($A33="",$G33=""),"",IFERROR(INDEX('Créditos Pix'!$B$4:$B$103,MATCH($G33,'Créditos Pix'!$C$4:$C$103,0)),""))</f>
        <v/>
      </c>
      <c r="M33" s="22">
        <f>IF($A33="","",IF($G33="","Informar referência",IF($H33&lt;&gt;"Sim","Conferir comprovante",IF(ABS(IFERROR($I33-$F33,0))&gt;'Parâmetros'!$B$3,"Conferir comprovante",IF(ABS($J33)&lt;='Parâmetros'!$B$3,"Conferir crédito",IF(ABS($K33)&lt;='Parâmetros'!$B$3,"Conciliado","Conferir valor"))))))</f>
        <v/>
      </c>
      <c r="N33" s="15" t="n"/>
    </row>
    <row r="34" ht="20" customHeight="1">
      <c r="A34" s="15" t="n"/>
      <c r="B34" s="31" t="n"/>
      <c r="C34" s="15" t="n"/>
      <c r="D34" s="17" t="n"/>
      <c r="E34" s="18" t="n"/>
      <c r="F34" s="19">
        <f>IF(OR($A34="",$D34="",$E34=""),"",IFERROR($D34*$E34,""))</f>
        <v/>
      </c>
      <c r="G34" s="15" t="n"/>
      <c r="H34" s="20">
        <f>IF($A34="","",IF($G34="","Não",IF(COUNTIFS(Comprovantes!$C$4:$C$103,$G34,Comprovantes!$E$4:$E$103,'Parâmetros'!$D$3)&gt;0,"Sim","Não")))</f>
        <v/>
      </c>
      <c r="I34" s="19">
        <f>IF($A34="","",IF($G34="","",IFERROR(SUMIFS(Comprovantes!$D$4:$D$103,Comprovantes!$C$4:$C$103,$G34,Comprovantes!$E$4:$E$103,'Parâmetros'!$D$3),0)))</f>
        <v/>
      </c>
      <c r="J34" s="19">
        <f>IF($A34="","",IF($G34="","",IFERROR(SUMIFS('Créditos Pix'!$D$4:$D$103,'Créditos Pix'!$C$4:$C$103,$G34,'Créditos Pix'!$E$4:$E$103,'Parâmetros'!$E$3)-SUMIFS('Créditos Pix'!$D$4:$D$103,'Créditos Pix'!$C$4:$C$103,$G34,'Créditos Pix'!$E$4:$E$103,'Parâmetros'!$E$4),0)))</f>
        <v/>
      </c>
      <c r="K34" s="19">
        <f>IF(OR($A34="",$F34=""),"",IFERROR($J34-$F34,""))</f>
        <v/>
      </c>
      <c r="L34" s="32">
        <f>IF(OR($A34="",$G34=""),"",IFERROR(INDEX('Créditos Pix'!$B$4:$B$103,MATCH($G34,'Créditos Pix'!$C$4:$C$103,0)),""))</f>
        <v/>
      </c>
      <c r="M34" s="20">
        <f>IF($A34="","",IF($G34="","Informar referência",IF($H34&lt;&gt;"Sim","Conferir comprovante",IF(ABS(IFERROR($I34-$F34,0))&gt;'Parâmetros'!$B$3,"Conferir comprovante",IF(ABS($J34)&lt;='Parâmetros'!$B$3,"Conferir crédito",IF(ABS($K34)&lt;='Parâmetros'!$B$3,"Conciliado","Conferir valor"))))))</f>
        <v/>
      </c>
      <c r="N34" s="15" t="n"/>
    </row>
    <row r="35" ht="20" customHeight="1">
      <c r="A35" s="15" t="n"/>
      <c r="B35" s="31" t="n"/>
      <c r="C35" s="15" t="n"/>
      <c r="D35" s="17" t="n"/>
      <c r="E35" s="18" t="n"/>
      <c r="F35" s="9">
        <f>IF(OR($A35="",$D35="",$E35=""),"",IFERROR($D35*$E35,""))</f>
        <v/>
      </c>
      <c r="G35" s="15" t="n"/>
      <c r="H35" s="22">
        <f>IF($A35="","",IF($G35="","Não",IF(COUNTIFS(Comprovantes!$C$4:$C$103,$G35,Comprovantes!$E$4:$E$103,'Parâmetros'!$D$3)&gt;0,"Sim","Não")))</f>
        <v/>
      </c>
      <c r="I35" s="9">
        <f>IF($A35="","",IF($G35="","",IFERROR(SUMIFS(Comprovantes!$D$4:$D$103,Comprovantes!$C$4:$C$103,$G35,Comprovantes!$E$4:$E$103,'Parâmetros'!$D$3),0)))</f>
        <v/>
      </c>
      <c r="J35" s="9">
        <f>IF($A35="","",IF($G35="","",IFERROR(SUMIFS('Créditos Pix'!$D$4:$D$103,'Créditos Pix'!$C$4:$C$103,$G35,'Créditos Pix'!$E$4:$E$103,'Parâmetros'!$E$3)-SUMIFS('Créditos Pix'!$D$4:$D$103,'Créditos Pix'!$C$4:$C$103,$G35,'Créditos Pix'!$E$4:$E$103,'Parâmetros'!$E$4),0)))</f>
        <v/>
      </c>
      <c r="K35" s="9">
        <f>IF(OR($A35="",$F35=""),"",IFERROR($J35-$F35,""))</f>
        <v/>
      </c>
      <c r="L35" s="29">
        <f>IF(OR($A35="",$G35=""),"",IFERROR(INDEX('Créditos Pix'!$B$4:$B$103,MATCH($G35,'Créditos Pix'!$C$4:$C$103,0)),""))</f>
        <v/>
      </c>
      <c r="M35" s="22">
        <f>IF($A35="","",IF($G35="","Informar referência",IF($H35&lt;&gt;"Sim","Conferir comprovante",IF(ABS(IFERROR($I35-$F35,0))&gt;'Parâmetros'!$B$3,"Conferir comprovante",IF(ABS($J35)&lt;='Parâmetros'!$B$3,"Conferir crédito",IF(ABS($K35)&lt;='Parâmetros'!$B$3,"Conciliado","Conferir valor"))))))</f>
        <v/>
      </c>
      <c r="N35" s="15" t="n"/>
    </row>
    <row r="36" ht="20" customHeight="1">
      <c r="A36" s="15" t="n"/>
      <c r="B36" s="31" t="n"/>
      <c r="C36" s="15" t="n"/>
      <c r="D36" s="17" t="n"/>
      <c r="E36" s="18" t="n"/>
      <c r="F36" s="19">
        <f>IF(OR($A36="",$D36="",$E36=""),"",IFERROR($D36*$E36,""))</f>
        <v/>
      </c>
      <c r="G36" s="15" t="n"/>
      <c r="H36" s="20">
        <f>IF($A36="","",IF($G36="","Não",IF(COUNTIFS(Comprovantes!$C$4:$C$103,$G36,Comprovantes!$E$4:$E$103,'Parâmetros'!$D$3)&gt;0,"Sim","Não")))</f>
        <v/>
      </c>
      <c r="I36" s="19">
        <f>IF($A36="","",IF($G36="","",IFERROR(SUMIFS(Comprovantes!$D$4:$D$103,Comprovantes!$C$4:$C$103,$G36,Comprovantes!$E$4:$E$103,'Parâmetros'!$D$3),0)))</f>
        <v/>
      </c>
      <c r="J36" s="19">
        <f>IF($A36="","",IF($G36="","",IFERROR(SUMIFS('Créditos Pix'!$D$4:$D$103,'Créditos Pix'!$C$4:$C$103,$G36,'Créditos Pix'!$E$4:$E$103,'Parâmetros'!$E$3)-SUMIFS('Créditos Pix'!$D$4:$D$103,'Créditos Pix'!$C$4:$C$103,$G36,'Créditos Pix'!$E$4:$E$103,'Parâmetros'!$E$4),0)))</f>
        <v/>
      </c>
      <c r="K36" s="19">
        <f>IF(OR($A36="",$F36=""),"",IFERROR($J36-$F36,""))</f>
        <v/>
      </c>
      <c r="L36" s="32">
        <f>IF(OR($A36="",$G36=""),"",IFERROR(INDEX('Créditos Pix'!$B$4:$B$103,MATCH($G36,'Créditos Pix'!$C$4:$C$103,0)),""))</f>
        <v/>
      </c>
      <c r="M36" s="20">
        <f>IF($A36="","",IF($G36="","Informar referência",IF($H36&lt;&gt;"Sim","Conferir comprovante",IF(ABS(IFERROR($I36-$F36,0))&gt;'Parâmetros'!$B$3,"Conferir comprovante",IF(ABS($J36)&lt;='Parâmetros'!$B$3,"Conferir crédito",IF(ABS($K36)&lt;='Parâmetros'!$B$3,"Conciliado","Conferir valor"))))))</f>
        <v/>
      </c>
      <c r="N36" s="15" t="n"/>
    </row>
    <row r="37" ht="20" customHeight="1">
      <c r="A37" s="15" t="n"/>
      <c r="B37" s="31" t="n"/>
      <c r="C37" s="15" t="n"/>
      <c r="D37" s="17" t="n"/>
      <c r="E37" s="18" t="n"/>
      <c r="F37" s="9">
        <f>IF(OR($A37="",$D37="",$E37=""),"",IFERROR($D37*$E37,""))</f>
        <v/>
      </c>
      <c r="G37" s="15" t="n"/>
      <c r="H37" s="22">
        <f>IF($A37="","",IF($G37="","Não",IF(COUNTIFS(Comprovantes!$C$4:$C$103,$G37,Comprovantes!$E$4:$E$103,'Parâmetros'!$D$3)&gt;0,"Sim","Não")))</f>
        <v/>
      </c>
      <c r="I37" s="9">
        <f>IF($A37="","",IF($G37="","",IFERROR(SUMIFS(Comprovantes!$D$4:$D$103,Comprovantes!$C$4:$C$103,$G37,Comprovantes!$E$4:$E$103,'Parâmetros'!$D$3),0)))</f>
        <v/>
      </c>
      <c r="J37" s="9">
        <f>IF($A37="","",IF($G37="","",IFERROR(SUMIFS('Créditos Pix'!$D$4:$D$103,'Créditos Pix'!$C$4:$C$103,$G37,'Créditos Pix'!$E$4:$E$103,'Parâmetros'!$E$3)-SUMIFS('Créditos Pix'!$D$4:$D$103,'Créditos Pix'!$C$4:$C$103,$G37,'Créditos Pix'!$E$4:$E$103,'Parâmetros'!$E$4),0)))</f>
        <v/>
      </c>
      <c r="K37" s="9">
        <f>IF(OR($A37="",$F37=""),"",IFERROR($J37-$F37,""))</f>
        <v/>
      </c>
      <c r="L37" s="29">
        <f>IF(OR($A37="",$G37=""),"",IFERROR(INDEX('Créditos Pix'!$B$4:$B$103,MATCH($G37,'Créditos Pix'!$C$4:$C$103,0)),""))</f>
        <v/>
      </c>
      <c r="M37" s="22">
        <f>IF($A37="","",IF($G37="","Informar referência",IF($H37&lt;&gt;"Sim","Conferir comprovante",IF(ABS(IFERROR($I37-$F37,0))&gt;'Parâmetros'!$B$3,"Conferir comprovante",IF(ABS($J37)&lt;='Parâmetros'!$B$3,"Conferir crédito",IF(ABS($K37)&lt;='Parâmetros'!$B$3,"Conciliado","Conferir valor"))))))</f>
        <v/>
      </c>
      <c r="N37" s="15" t="n"/>
    </row>
    <row r="38" ht="20" customHeight="1">
      <c r="A38" s="15" t="n"/>
      <c r="B38" s="31" t="n"/>
      <c r="C38" s="15" t="n"/>
      <c r="D38" s="17" t="n"/>
      <c r="E38" s="18" t="n"/>
      <c r="F38" s="19">
        <f>IF(OR($A38="",$D38="",$E38=""),"",IFERROR($D38*$E38,""))</f>
        <v/>
      </c>
      <c r="G38" s="15" t="n"/>
      <c r="H38" s="20">
        <f>IF($A38="","",IF($G38="","Não",IF(COUNTIFS(Comprovantes!$C$4:$C$103,$G38,Comprovantes!$E$4:$E$103,'Parâmetros'!$D$3)&gt;0,"Sim","Não")))</f>
        <v/>
      </c>
      <c r="I38" s="19">
        <f>IF($A38="","",IF($G38="","",IFERROR(SUMIFS(Comprovantes!$D$4:$D$103,Comprovantes!$C$4:$C$103,$G38,Comprovantes!$E$4:$E$103,'Parâmetros'!$D$3),0)))</f>
        <v/>
      </c>
      <c r="J38" s="19">
        <f>IF($A38="","",IF($G38="","",IFERROR(SUMIFS('Créditos Pix'!$D$4:$D$103,'Créditos Pix'!$C$4:$C$103,$G38,'Créditos Pix'!$E$4:$E$103,'Parâmetros'!$E$3)-SUMIFS('Créditos Pix'!$D$4:$D$103,'Créditos Pix'!$C$4:$C$103,$G38,'Créditos Pix'!$E$4:$E$103,'Parâmetros'!$E$4),0)))</f>
        <v/>
      </c>
      <c r="K38" s="19">
        <f>IF(OR($A38="",$F38=""),"",IFERROR($J38-$F38,""))</f>
        <v/>
      </c>
      <c r="L38" s="32">
        <f>IF(OR($A38="",$G38=""),"",IFERROR(INDEX('Créditos Pix'!$B$4:$B$103,MATCH($G38,'Créditos Pix'!$C$4:$C$103,0)),""))</f>
        <v/>
      </c>
      <c r="M38" s="20">
        <f>IF($A38="","",IF($G38="","Informar referência",IF($H38&lt;&gt;"Sim","Conferir comprovante",IF(ABS(IFERROR($I38-$F38,0))&gt;'Parâmetros'!$B$3,"Conferir comprovante",IF(ABS($J38)&lt;='Parâmetros'!$B$3,"Conferir crédito",IF(ABS($K38)&lt;='Parâmetros'!$B$3,"Conciliado","Conferir valor"))))))</f>
        <v/>
      </c>
      <c r="N38" s="15" t="n"/>
    </row>
    <row r="39" ht="20" customHeight="1">
      <c r="A39" s="15" t="n"/>
      <c r="B39" s="31" t="n"/>
      <c r="C39" s="15" t="n"/>
      <c r="D39" s="17" t="n"/>
      <c r="E39" s="18" t="n"/>
      <c r="F39" s="9">
        <f>IF(OR($A39="",$D39="",$E39=""),"",IFERROR($D39*$E39,""))</f>
        <v/>
      </c>
      <c r="G39" s="15" t="n"/>
      <c r="H39" s="22">
        <f>IF($A39="","",IF($G39="","Não",IF(COUNTIFS(Comprovantes!$C$4:$C$103,$G39,Comprovantes!$E$4:$E$103,'Parâmetros'!$D$3)&gt;0,"Sim","Não")))</f>
        <v/>
      </c>
      <c r="I39" s="9">
        <f>IF($A39="","",IF($G39="","",IFERROR(SUMIFS(Comprovantes!$D$4:$D$103,Comprovantes!$C$4:$C$103,$G39,Comprovantes!$E$4:$E$103,'Parâmetros'!$D$3),0)))</f>
        <v/>
      </c>
      <c r="J39" s="9">
        <f>IF($A39="","",IF($G39="","",IFERROR(SUMIFS('Créditos Pix'!$D$4:$D$103,'Créditos Pix'!$C$4:$C$103,$G39,'Créditos Pix'!$E$4:$E$103,'Parâmetros'!$E$3)-SUMIFS('Créditos Pix'!$D$4:$D$103,'Créditos Pix'!$C$4:$C$103,$G39,'Créditos Pix'!$E$4:$E$103,'Parâmetros'!$E$4),0)))</f>
        <v/>
      </c>
      <c r="K39" s="9">
        <f>IF(OR($A39="",$F39=""),"",IFERROR($J39-$F39,""))</f>
        <v/>
      </c>
      <c r="L39" s="29">
        <f>IF(OR($A39="",$G39=""),"",IFERROR(INDEX('Créditos Pix'!$B$4:$B$103,MATCH($G39,'Créditos Pix'!$C$4:$C$103,0)),""))</f>
        <v/>
      </c>
      <c r="M39" s="22">
        <f>IF($A39="","",IF($G39="","Informar referência",IF($H39&lt;&gt;"Sim","Conferir comprovante",IF(ABS(IFERROR($I39-$F39,0))&gt;'Parâmetros'!$B$3,"Conferir comprovante",IF(ABS($J39)&lt;='Parâmetros'!$B$3,"Conferir crédito",IF(ABS($K39)&lt;='Parâmetros'!$B$3,"Conciliado","Conferir valor"))))))</f>
        <v/>
      </c>
      <c r="N39" s="15" t="n"/>
    </row>
    <row r="40" ht="20" customHeight="1">
      <c r="A40" s="15" t="n"/>
      <c r="B40" s="31" t="n"/>
      <c r="C40" s="15" t="n"/>
      <c r="D40" s="17" t="n"/>
      <c r="E40" s="18" t="n"/>
      <c r="F40" s="19">
        <f>IF(OR($A40="",$D40="",$E40=""),"",IFERROR($D40*$E40,""))</f>
        <v/>
      </c>
      <c r="G40" s="15" t="n"/>
      <c r="H40" s="20">
        <f>IF($A40="","",IF($G40="","Não",IF(COUNTIFS(Comprovantes!$C$4:$C$103,$G40,Comprovantes!$E$4:$E$103,'Parâmetros'!$D$3)&gt;0,"Sim","Não")))</f>
        <v/>
      </c>
      <c r="I40" s="19">
        <f>IF($A40="","",IF($G40="","",IFERROR(SUMIFS(Comprovantes!$D$4:$D$103,Comprovantes!$C$4:$C$103,$G40,Comprovantes!$E$4:$E$103,'Parâmetros'!$D$3),0)))</f>
        <v/>
      </c>
      <c r="J40" s="19">
        <f>IF($A40="","",IF($G40="","",IFERROR(SUMIFS('Créditos Pix'!$D$4:$D$103,'Créditos Pix'!$C$4:$C$103,$G40,'Créditos Pix'!$E$4:$E$103,'Parâmetros'!$E$3)-SUMIFS('Créditos Pix'!$D$4:$D$103,'Créditos Pix'!$C$4:$C$103,$G40,'Créditos Pix'!$E$4:$E$103,'Parâmetros'!$E$4),0)))</f>
        <v/>
      </c>
      <c r="K40" s="19">
        <f>IF(OR($A40="",$F40=""),"",IFERROR($J40-$F40,""))</f>
        <v/>
      </c>
      <c r="L40" s="32">
        <f>IF(OR($A40="",$G40=""),"",IFERROR(INDEX('Créditos Pix'!$B$4:$B$103,MATCH($G40,'Créditos Pix'!$C$4:$C$103,0)),""))</f>
        <v/>
      </c>
      <c r="M40" s="20">
        <f>IF($A40="","",IF($G40="","Informar referência",IF($H40&lt;&gt;"Sim","Conferir comprovante",IF(ABS(IFERROR($I40-$F40,0))&gt;'Parâmetros'!$B$3,"Conferir comprovante",IF(ABS($J40)&lt;='Parâmetros'!$B$3,"Conferir crédito",IF(ABS($K40)&lt;='Parâmetros'!$B$3,"Conciliado","Conferir valor"))))))</f>
        <v/>
      </c>
      <c r="N40" s="15" t="n"/>
    </row>
    <row r="41" ht="20" customHeight="1">
      <c r="A41" s="15" t="n"/>
      <c r="B41" s="31" t="n"/>
      <c r="C41" s="15" t="n"/>
      <c r="D41" s="17" t="n"/>
      <c r="E41" s="18" t="n"/>
      <c r="F41" s="9">
        <f>IF(OR($A41="",$D41="",$E41=""),"",IFERROR($D41*$E41,""))</f>
        <v/>
      </c>
      <c r="G41" s="15" t="n"/>
      <c r="H41" s="22">
        <f>IF($A41="","",IF($G41="","Não",IF(COUNTIFS(Comprovantes!$C$4:$C$103,$G41,Comprovantes!$E$4:$E$103,'Parâmetros'!$D$3)&gt;0,"Sim","Não")))</f>
        <v/>
      </c>
      <c r="I41" s="9">
        <f>IF($A41="","",IF($G41="","",IFERROR(SUMIFS(Comprovantes!$D$4:$D$103,Comprovantes!$C$4:$C$103,$G41,Comprovantes!$E$4:$E$103,'Parâmetros'!$D$3),0)))</f>
        <v/>
      </c>
      <c r="J41" s="9">
        <f>IF($A41="","",IF($G41="","",IFERROR(SUMIFS('Créditos Pix'!$D$4:$D$103,'Créditos Pix'!$C$4:$C$103,$G41,'Créditos Pix'!$E$4:$E$103,'Parâmetros'!$E$3)-SUMIFS('Créditos Pix'!$D$4:$D$103,'Créditos Pix'!$C$4:$C$103,$G41,'Créditos Pix'!$E$4:$E$103,'Parâmetros'!$E$4),0)))</f>
        <v/>
      </c>
      <c r="K41" s="9">
        <f>IF(OR($A41="",$F41=""),"",IFERROR($J41-$F41,""))</f>
        <v/>
      </c>
      <c r="L41" s="29">
        <f>IF(OR($A41="",$G41=""),"",IFERROR(INDEX('Créditos Pix'!$B$4:$B$103,MATCH($G41,'Créditos Pix'!$C$4:$C$103,0)),""))</f>
        <v/>
      </c>
      <c r="M41" s="22">
        <f>IF($A41="","",IF($G41="","Informar referência",IF($H41&lt;&gt;"Sim","Conferir comprovante",IF(ABS(IFERROR($I41-$F41,0))&gt;'Parâmetros'!$B$3,"Conferir comprovante",IF(ABS($J41)&lt;='Parâmetros'!$B$3,"Conferir crédito",IF(ABS($K41)&lt;='Parâmetros'!$B$3,"Conciliado","Conferir valor"))))))</f>
        <v/>
      </c>
      <c r="N41" s="15" t="n"/>
    </row>
    <row r="42" ht="20" customHeight="1">
      <c r="A42" s="15" t="n"/>
      <c r="B42" s="31" t="n"/>
      <c r="C42" s="15" t="n"/>
      <c r="D42" s="17" t="n"/>
      <c r="E42" s="18" t="n"/>
      <c r="F42" s="19">
        <f>IF(OR($A42="",$D42="",$E42=""),"",IFERROR($D42*$E42,""))</f>
        <v/>
      </c>
      <c r="G42" s="15" t="n"/>
      <c r="H42" s="20">
        <f>IF($A42="","",IF($G42="","Não",IF(COUNTIFS(Comprovantes!$C$4:$C$103,$G42,Comprovantes!$E$4:$E$103,'Parâmetros'!$D$3)&gt;0,"Sim","Não")))</f>
        <v/>
      </c>
      <c r="I42" s="19">
        <f>IF($A42="","",IF($G42="","",IFERROR(SUMIFS(Comprovantes!$D$4:$D$103,Comprovantes!$C$4:$C$103,$G42,Comprovantes!$E$4:$E$103,'Parâmetros'!$D$3),0)))</f>
        <v/>
      </c>
      <c r="J42" s="19">
        <f>IF($A42="","",IF($G42="","",IFERROR(SUMIFS('Créditos Pix'!$D$4:$D$103,'Créditos Pix'!$C$4:$C$103,$G42,'Créditos Pix'!$E$4:$E$103,'Parâmetros'!$E$3)-SUMIFS('Créditos Pix'!$D$4:$D$103,'Créditos Pix'!$C$4:$C$103,$G42,'Créditos Pix'!$E$4:$E$103,'Parâmetros'!$E$4),0)))</f>
        <v/>
      </c>
      <c r="K42" s="19">
        <f>IF(OR($A42="",$F42=""),"",IFERROR($J42-$F42,""))</f>
        <v/>
      </c>
      <c r="L42" s="32">
        <f>IF(OR($A42="",$G42=""),"",IFERROR(INDEX('Créditos Pix'!$B$4:$B$103,MATCH($G42,'Créditos Pix'!$C$4:$C$103,0)),""))</f>
        <v/>
      </c>
      <c r="M42" s="20">
        <f>IF($A42="","",IF($G42="","Informar referência",IF($H42&lt;&gt;"Sim","Conferir comprovante",IF(ABS(IFERROR($I42-$F42,0))&gt;'Parâmetros'!$B$3,"Conferir comprovante",IF(ABS($J42)&lt;='Parâmetros'!$B$3,"Conferir crédito",IF(ABS($K42)&lt;='Parâmetros'!$B$3,"Conciliado","Conferir valor"))))))</f>
        <v/>
      </c>
      <c r="N42" s="15" t="n"/>
    </row>
    <row r="43" ht="20" customHeight="1">
      <c r="A43" s="15" t="n"/>
      <c r="B43" s="31" t="n"/>
      <c r="C43" s="15" t="n"/>
      <c r="D43" s="17" t="n"/>
      <c r="E43" s="18" t="n"/>
      <c r="F43" s="9">
        <f>IF(OR($A43="",$D43="",$E43=""),"",IFERROR($D43*$E43,""))</f>
        <v/>
      </c>
      <c r="G43" s="15" t="n"/>
      <c r="H43" s="22">
        <f>IF($A43="","",IF($G43="","Não",IF(COUNTIFS(Comprovantes!$C$4:$C$103,$G43,Comprovantes!$E$4:$E$103,'Parâmetros'!$D$3)&gt;0,"Sim","Não")))</f>
        <v/>
      </c>
      <c r="I43" s="9">
        <f>IF($A43="","",IF($G43="","",IFERROR(SUMIFS(Comprovantes!$D$4:$D$103,Comprovantes!$C$4:$C$103,$G43,Comprovantes!$E$4:$E$103,'Parâmetros'!$D$3),0)))</f>
        <v/>
      </c>
      <c r="J43" s="9">
        <f>IF($A43="","",IF($G43="","",IFERROR(SUMIFS('Créditos Pix'!$D$4:$D$103,'Créditos Pix'!$C$4:$C$103,$G43,'Créditos Pix'!$E$4:$E$103,'Parâmetros'!$E$3)-SUMIFS('Créditos Pix'!$D$4:$D$103,'Créditos Pix'!$C$4:$C$103,$G43,'Créditos Pix'!$E$4:$E$103,'Parâmetros'!$E$4),0)))</f>
        <v/>
      </c>
      <c r="K43" s="9">
        <f>IF(OR($A43="",$F43=""),"",IFERROR($J43-$F43,""))</f>
        <v/>
      </c>
      <c r="L43" s="29">
        <f>IF(OR($A43="",$G43=""),"",IFERROR(INDEX('Créditos Pix'!$B$4:$B$103,MATCH($G43,'Créditos Pix'!$C$4:$C$103,0)),""))</f>
        <v/>
      </c>
      <c r="M43" s="22">
        <f>IF($A43="","",IF($G43="","Informar referência",IF($H43&lt;&gt;"Sim","Conferir comprovante",IF(ABS(IFERROR($I43-$F43,0))&gt;'Parâmetros'!$B$3,"Conferir comprovante",IF(ABS($J43)&lt;='Parâmetros'!$B$3,"Conferir crédito",IF(ABS($K43)&lt;='Parâmetros'!$B$3,"Conciliado","Conferir valor"))))))</f>
        <v/>
      </c>
      <c r="N43" s="15" t="n"/>
    </row>
    <row r="44" ht="20" customHeight="1">
      <c r="A44" s="15" t="n"/>
      <c r="B44" s="31" t="n"/>
      <c r="C44" s="15" t="n"/>
      <c r="D44" s="17" t="n"/>
      <c r="E44" s="18" t="n"/>
      <c r="F44" s="19">
        <f>IF(OR($A44="",$D44="",$E44=""),"",IFERROR($D44*$E44,""))</f>
        <v/>
      </c>
      <c r="G44" s="15" t="n"/>
      <c r="H44" s="20">
        <f>IF($A44="","",IF($G44="","Não",IF(COUNTIFS(Comprovantes!$C$4:$C$103,$G44,Comprovantes!$E$4:$E$103,'Parâmetros'!$D$3)&gt;0,"Sim","Não")))</f>
        <v/>
      </c>
      <c r="I44" s="19">
        <f>IF($A44="","",IF($G44="","",IFERROR(SUMIFS(Comprovantes!$D$4:$D$103,Comprovantes!$C$4:$C$103,$G44,Comprovantes!$E$4:$E$103,'Parâmetros'!$D$3),0)))</f>
        <v/>
      </c>
      <c r="J44" s="19">
        <f>IF($A44="","",IF($G44="","",IFERROR(SUMIFS('Créditos Pix'!$D$4:$D$103,'Créditos Pix'!$C$4:$C$103,$G44,'Créditos Pix'!$E$4:$E$103,'Parâmetros'!$E$3)-SUMIFS('Créditos Pix'!$D$4:$D$103,'Créditos Pix'!$C$4:$C$103,$G44,'Créditos Pix'!$E$4:$E$103,'Parâmetros'!$E$4),0)))</f>
        <v/>
      </c>
      <c r="K44" s="19">
        <f>IF(OR($A44="",$F44=""),"",IFERROR($J44-$F44,""))</f>
        <v/>
      </c>
      <c r="L44" s="32">
        <f>IF(OR($A44="",$G44=""),"",IFERROR(INDEX('Créditos Pix'!$B$4:$B$103,MATCH($G44,'Créditos Pix'!$C$4:$C$103,0)),""))</f>
        <v/>
      </c>
      <c r="M44" s="20">
        <f>IF($A44="","",IF($G44="","Informar referência",IF($H44&lt;&gt;"Sim","Conferir comprovante",IF(ABS(IFERROR($I44-$F44,0))&gt;'Parâmetros'!$B$3,"Conferir comprovante",IF(ABS($J44)&lt;='Parâmetros'!$B$3,"Conferir crédito",IF(ABS($K44)&lt;='Parâmetros'!$B$3,"Conciliado","Conferir valor"))))))</f>
        <v/>
      </c>
      <c r="N44" s="15" t="n"/>
    </row>
    <row r="45" ht="20" customHeight="1">
      <c r="A45" s="15" t="n"/>
      <c r="B45" s="31" t="n"/>
      <c r="C45" s="15" t="n"/>
      <c r="D45" s="17" t="n"/>
      <c r="E45" s="18" t="n"/>
      <c r="F45" s="9">
        <f>IF(OR($A45="",$D45="",$E45=""),"",IFERROR($D45*$E45,""))</f>
        <v/>
      </c>
      <c r="G45" s="15" t="n"/>
      <c r="H45" s="22">
        <f>IF($A45="","",IF($G45="","Não",IF(COUNTIFS(Comprovantes!$C$4:$C$103,$G45,Comprovantes!$E$4:$E$103,'Parâmetros'!$D$3)&gt;0,"Sim","Não")))</f>
        <v/>
      </c>
      <c r="I45" s="9">
        <f>IF($A45="","",IF($G45="","",IFERROR(SUMIFS(Comprovantes!$D$4:$D$103,Comprovantes!$C$4:$C$103,$G45,Comprovantes!$E$4:$E$103,'Parâmetros'!$D$3),0)))</f>
        <v/>
      </c>
      <c r="J45" s="9">
        <f>IF($A45="","",IF($G45="","",IFERROR(SUMIFS('Créditos Pix'!$D$4:$D$103,'Créditos Pix'!$C$4:$C$103,$G45,'Créditos Pix'!$E$4:$E$103,'Parâmetros'!$E$3)-SUMIFS('Créditos Pix'!$D$4:$D$103,'Créditos Pix'!$C$4:$C$103,$G45,'Créditos Pix'!$E$4:$E$103,'Parâmetros'!$E$4),0)))</f>
        <v/>
      </c>
      <c r="K45" s="9">
        <f>IF(OR($A45="",$F45=""),"",IFERROR($J45-$F45,""))</f>
        <v/>
      </c>
      <c r="L45" s="29">
        <f>IF(OR($A45="",$G45=""),"",IFERROR(INDEX('Créditos Pix'!$B$4:$B$103,MATCH($G45,'Créditos Pix'!$C$4:$C$103,0)),""))</f>
        <v/>
      </c>
      <c r="M45" s="22">
        <f>IF($A45="","",IF($G45="","Informar referência",IF($H45&lt;&gt;"Sim","Conferir comprovante",IF(ABS(IFERROR($I45-$F45,0))&gt;'Parâmetros'!$B$3,"Conferir comprovante",IF(ABS($J45)&lt;='Parâmetros'!$B$3,"Conferir crédito",IF(ABS($K45)&lt;='Parâmetros'!$B$3,"Conciliado","Conferir valor"))))))</f>
        <v/>
      </c>
      <c r="N45" s="15" t="n"/>
    </row>
    <row r="46" ht="20" customHeight="1">
      <c r="A46" s="15" t="n"/>
      <c r="B46" s="31" t="n"/>
      <c r="C46" s="15" t="n"/>
      <c r="D46" s="17" t="n"/>
      <c r="E46" s="18" t="n"/>
      <c r="F46" s="19">
        <f>IF(OR($A46="",$D46="",$E46=""),"",IFERROR($D46*$E46,""))</f>
        <v/>
      </c>
      <c r="G46" s="15" t="n"/>
      <c r="H46" s="20">
        <f>IF($A46="","",IF($G46="","Não",IF(COUNTIFS(Comprovantes!$C$4:$C$103,$G46,Comprovantes!$E$4:$E$103,'Parâmetros'!$D$3)&gt;0,"Sim","Não")))</f>
        <v/>
      </c>
      <c r="I46" s="19">
        <f>IF($A46="","",IF($G46="","",IFERROR(SUMIFS(Comprovantes!$D$4:$D$103,Comprovantes!$C$4:$C$103,$G46,Comprovantes!$E$4:$E$103,'Parâmetros'!$D$3),0)))</f>
        <v/>
      </c>
      <c r="J46" s="19">
        <f>IF($A46="","",IF($G46="","",IFERROR(SUMIFS('Créditos Pix'!$D$4:$D$103,'Créditos Pix'!$C$4:$C$103,$G46,'Créditos Pix'!$E$4:$E$103,'Parâmetros'!$E$3)-SUMIFS('Créditos Pix'!$D$4:$D$103,'Créditos Pix'!$C$4:$C$103,$G46,'Créditos Pix'!$E$4:$E$103,'Parâmetros'!$E$4),0)))</f>
        <v/>
      </c>
      <c r="K46" s="19">
        <f>IF(OR($A46="",$F46=""),"",IFERROR($J46-$F46,""))</f>
        <v/>
      </c>
      <c r="L46" s="32">
        <f>IF(OR($A46="",$G46=""),"",IFERROR(INDEX('Créditos Pix'!$B$4:$B$103,MATCH($G46,'Créditos Pix'!$C$4:$C$103,0)),""))</f>
        <v/>
      </c>
      <c r="M46" s="20">
        <f>IF($A46="","",IF($G46="","Informar referência",IF($H46&lt;&gt;"Sim","Conferir comprovante",IF(ABS(IFERROR($I46-$F46,0))&gt;'Parâmetros'!$B$3,"Conferir comprovante",IF(ABS($J46)&lt;='Parâmetros'!$B$3,"Conferir crédito",IF(ABS($K46)&lt;='Parâmetros'!$B$3,"Conciliado","Conferir valor"))))))</f>
        <v/>
      </c>
      <c r="N46" s="15" t="n"/>
    </row>
    <row r="47" ht="20" customHeight="1">
      <c r="A47" s="15" t="n"/>
      <c r="B47" s="31" t="n"/>
      <c r="C47" s="15" t="n"/>
      <c r="D47" s="17" t="n"/>
      <c r="E47" s="18" t="n"/>
      <c r="F47" s="9">
        <f>IF(OR($A47="",$D47="",$E47=""),"",IFERROR($D47*$E47,""))</f>
        <v/>
      </c>
      <c r="G47" s="15" t="n"/>
      <c r="H47" s="22">
        <f>IF($A47="","",IF($G47="","Não",IF(COUNTIFS(Comprovantes!$C$4:$C$103,$G47,Comprovantes!$E$4:$E$103,'Parâmetros'!$D$3)&gt;0,"Sim","Não")))</f>
        <v/>
      </c>
      <c r="I47" s="9">
        <f>IF($A47="","",IF($G47="","",IFERROR(SUMIFS(Comprovantes!$D$4:$D$103,Comprovantes!$C$4:$C$103,$G47,Comprovantes!$E$4:$E$103,'Parâmetros'!$D$3),0)))</f>
        <v/>
      </c>
      <c r="J47" s="9">
        <f>IF($A47="","",IF($G47="","",IFERROR(SUMIFS('Créditos Pix'!$D$4:$D$103,'Créditos Pix'!$C$4:$C$103,$G47,'Créditos Pix'!$E$4:$E$103,'Parâmetros'!$E$3)-SUMIFS('Créditos Pix'!$D$4:$D$103,'Créditos Pix'!$C$4:$C$103,$G47,'Créditos Pix'!$E$4:$E$103,'Parâmetros'!$E$4),0)))</f>
        <v/>
      </c>
      <c r="K47" s="9">
        <f>IF(OR($A47="",$F47=""),"",IFERROR($J47-$F47,""))</f>
        <v/>
      </c>
      <c r="L47" s="29">
        <f>IF(OR($A47="",$G47=""),"",IFERROR(INDEX('Créditos Pix'!$B$4:$B$103,MATCH($G47,'Créditos Pix'!$C$4:$C$103,0)),""))</f>
        <v/>
      </c>
      <c r="M47" s="22">
        <f>IF($A47="","",IF($G47="","Informar referência",IF($H47&lt;&gt;"Sim","Conferir comprovante",IF(ABS(IFERROR($I47-$F47,0))&gt;'Parâmetros'!$B$3,"Conferir comprovante",IF(ABS($J47)&lt;='Parâmetros'!$B$3,"Conferir crédito",IF(ABS($K47)&lt;='Parâmetros'!$B$3,"Conciliado","Conferir valor"))))))</f>
        <v/>
      </c>
      <c r="N47" s="15" t="n"/>
    </row>
    <row r="48" ht="20" customHeight="1">
      <c r="A48" s="15" t="n"/>
      <c r="B48" s="31" t="n"/>
      <c r="C48" s="15" t="n"/>
      <c r="D48" s="17" t="n"/>
      <c r="E48" s="18" t="n"/>
      <c r="F48" s="19">
        <f>IF(OR($A48="",$D48="",$E48=""),"",IFERROR($D48*$E48,""))</f>
        <v/>
      </c>
      <c r="G48" s="15" t="n"/>
      <c r="H48" s="20">
        <f>IF($A48="","",IF($G48="","Não",IF(COUNTIFS(Comprovantes!$C$4:$C$103,$G48,Comprovantes!$E$4:$E$103,'Parâmetros'!$D$3)&gt;0,"Sim","Não")))</f>
        <v/>
      </c>
      <c r="I48" s="19">
        <f>IF($A48="","",IF($G48="","",IFERROR(SUMIFS(Comprovantes!$D$4:$D$103,Comprovantes!$C$4:$C$103,$G48,Comprovantes!$E$4:$E$103,'Parâmetros'!$D$3),0)))</f>
        <v/>
      </c>
      <c r="J48" s="19">
        <f>IF($A48="","",IF($G48="","",IFERROR(SUMIFS('Créditos Pix'!$D$4:$D$103,'Créditos Pix'!$C$4:$C$103,$G48,'Créditos Pix'!$E$4:$E$103,'Parâmetros'!$E$3)-SUMIFS('Créditos Pix'!$D$4:$D$103,'Créditos Pix'!$C$4:$C$103,$G48,'Créditos Pix'!$E$4:$E$103,'Parâmetros'!$E$4),0)))</f>
        <v/>
      </c>
      <c r="K48" s="19">
        <f>IF(OR($A48="",$F48=""),"",IFERROR($J48-$F48,""))</f>
        <v/>
      </c>
      <c r="L48" s="32">
        <f>IF(OR($A48="",$G48=""),"",IFERROR(INDEX('Créditos Pix'!$B$4:$B$103,MATCH($G48,'Créditos Pix'!$C$4:$C$103,0)),""))</f>
        <v/>
      </c>
      <c r="M48" s="20">
        <f>IF($A48="","",IF($G48="","Informar referência",IF($H48&lt;&gt;"Sim","Conferir comprovante",IF(ABS(IFERROR($I48-$F48,0))&gt;'Parâmetros'!$B$3,"Conferir comprovante",IF(ABS($J48)&lt;='Parâmetros'!$B$3,"Conferir crédito",IF(ABS($K48)&lt;='Parâmetros'!$B$3,"Conciliado","Conferir valor"))))))</f>
        <v/>
      </c>
      <c r="N48" s="15" t="n"/>
    </row>
    <row r="49" ht="20" customHeight="1">
      <c r="A49" s="15" t="n"/>
      <c r="B49" s="31" t="n"/>
      <c r="C49" s="15" t="n"/>
      <c r="D49" s="17" t="n"/>
      <c r="E49" s="18" t="n"/>
      <c r="F49" s="9">
        <f>IF(OR($A49="",$D49="",$E49=""),"",IFERROR($D49*$E49,""))</f>
        <v/>
      </c>
      <c r="G49" s="15" t="n"/>
      <c r="H49" s="22">
        <f>IF($A49="","",IF($G49="","Não",IF(COUNTIFS(Comprovantes!$C$4:$C$103,$G49,Comprovantes!$E$4:$E$103,'Parâmetros'!$D$3)&gt;0,"Sim","Não")))</f>
        <v/>
      </c>
      <c r="I49" s="9">
        <f>IF($A49="","",IF($G49="","",IFERROR(SUMIFS(Comprovantes!$D$4:$D$103,Comprovantes!$C$4:$C$103,$G49,Comprovantes!$E$4:$E$103,'Parâmetros'!$D$3),0)))</f>
        <v/>
      </c>
      <c r="J49" s="9">
        <f>IF($A49="","",IF($G49="","",IFERROR(SUMIFS('Créditos Pix'!$D$4:$D$103,'Créditos Pix'!$C$4:$C$103,$G49,'Créditos Pix'!$E$4:$E$103,'Parâmetros'!$E$3)-SUMIFS('Créditos Pix'!$D$4:$D$103,'Créditos Pix'!$C$4:$C$103,$G49,'Créditos Pix'!$E$4:$E$103,'Parâmetros'!$E$4),0)))</f>
        <v/>
      </c>
      <c r="K49" s="9">
        <f>IF(OR($A49="",$F49=""),"",IFERROR($J49-$F49,""))</f>
        <v/>
      </c>
      <c r="L49" s="29">
        <f>IF(OR($A49="",$G49=""),"",IFERROR(INDEX('Créditos Pix'!$B$4:$B$103,MATCH($G49,'Créditos Pix'!$C$4:$C$103,0)),""))</f>
        <v/>
      </c>
      <c r="M49" s="22">
        <f>IF($A49="","",IF($G49="","Informar referência",IF($H49&lt;&gt;"Sim","Conferir comprovante",IF(ABS(IFERROR($I49-$F49,0))&gt;'Parâmetros'!$B$3,"Conferir comprovante",IF(ABS($J49)&lt;='Parâmetros'!$B$3,"Conferir crédito",IF(ABS($K49)&lt;='Parâmetros'!$B$3,"Conciliado","Conferir valor"))))))</f>
        <v/>
      </c>
      <c r="N49" s="15" t="n"/>
    </row>
    <row r="50" ht="20" customHeight="1">
      <c r="A50" s="15" t="n"/>
      <c r="B50" s="31" t="n"/>
      <c r="C50" s="15" t="n"/>
      <c r="D50" s="17" t="n"/>
      <c r="E50" s="18" t="n"/>
      <c r="F50" s="19">
        <f>IF(OR($A50="",$D50="",$E50=""),"",IFERROR($D50*$E50,""))</f>
        <v/>
      </c>
      <c r="G50" s="15" t="n"/>
      <c r="H50" s="20">
        <f>IF($A50="","",IF($G50="","Não",IF(COUNTIFS(Comprovantes!$C$4:$C$103,$G50,Comprovantes!$E$4:$E$103,'Parâmetros'!$D$3)&gt;0,"Sim","Não")))</f>
        <v/>
      </c>
      <c r="I50" s="19">
        <f>IF($A50="","",IF($G50="","",IFERROR(SUMIFS(Comprovantes!$D$4:$D$103,Comprovantes!$C$4:$C$103,$G50,Comprovantes!$E$4:$E$103,'Parâmetros'!$D$3),0)))</f>
        <v/>
      </c>
      <c r="J50" s="19">
        <f>IF($A50="","",IF($G50="","",IFERROR(SUMIFS('Créditos Pix'!$D$4:$D$103,'Créditos Pix'!$C$4:$C$103,$G50,'Créditos Pix'!$E$4:$E$103,'Parâmetros'!$E$3)-SUMIFS('Créditos Pix'!$D$4:$D$103,'Créditos Pix'!$C$4:$C$103,$G50,'Créditos Pix'!$E$4:$E$103,'Parâmetros'!$E$4),0)))</f>
        <v/>
      </c>
      <c r="K50" s="19">
        <f>IF(OR($A50="",$F50=""),"",IFERROR($J50-$F50,""))</f>
        <v/>
      </c>
      <c r="L50" s="32">
        <f>IF(OR($A50="",$G50=""),"",IFERROR(INDEX('Créditos Pix'!$B$4:$B$103,MATCH($G50,'Créditos Pix'!$C$4:$C$103,0)),""))</f>
        <v/>
      </c>
      <c r="M50" s="20">
        <f>IF($A50="","",IF($G50="","Informar referência",IF($H50&lt;&gt;"Sim","Conferir comprovante",IF(ABS(IFERROR($I50-$F50,0))&gt;'Parâmetros'!$B$3,"Conferir comprovante",IF(ABS($J50)&lt;='Parâmetros'!$B$3,"Conferir crédito",IF(ABS($K50)&lt;='Parâmetros'!$B$3,"Conciliado","Conferir valor"))))))</f>
        <v/>
      </c>
      <c r="N50" s="15" t="n"/>
    </row>
    <row r="51" ht="20" customHeight="1">
      <c r="A51" s="15" t="n"/>
      <c r="B51" s="31" t="n"/>
      <c r="C51" s="15" t="n"/>
      <c r="D51" s="17" t="n"/>
      <c r="E51" s="18" t="n"/>
      <c r="F51" s="9">
        <f>IF(OR($A51="",$D51="",$E51=""),"",IFERROR($D51*$E51,""))</f>
        <v/>
      </c>
      <c r="G51" s="15" t="n"/>
      <c r="H51" s="22">
        <f>IF($A51="","",IF($G51="","Não",IF(COUNTIFS(Comprovantes!$C$4:$C$103,$G51,Comprovantes!$E$4:$E$103,'Parâmetros'!$D$3)&gt;0,"Sim","Não")))</f>
        <v/>
      </c>
      <c r="I51" s="9">
        <f>IF($A51="","",IF($G51="","",IFERROR(SUMIFS(Comprovantes!$D$4:$D$103,Comprovantes!$C$4:$C$103,$G51,Comprovantes!$E$4:$E$103,'Parâmetros'!$D$3),0)))</f>
        <v/>
      </c>
      <c r="J51" s="9">
        <f>IF($A51="","",IF($G51="","",IFERROR(SUMIFS('Créditos Pix'!$D$4:$D$103,'Créditos Pix'!$C$4:$C$103,$G51,'Créditos Pix'!$E$4:$E$103,'Parâmetros'!$E$3)-SUMIFS('Créditos Pix'!$D$4:$D$103,'Créditos Pix'!$C$4:$C$103,$G51,'Créditos Pix'!$E$4:$E$103,'Parâmetros'!$E$4),0)))</f>
        <v/>
      </c>
      <c r="K51" s="9">
        <f>IF(OR($A51="",$F51=""),"",IFERROR($J51-$F51,""))</f>
        <v/>
      </c>
      <c r="L51" s="29">
        <f>IF(OR($A51="",$G51=""),"",IFERROR(INDEX('Créditos Pix'!$B$4:$B$103,MATCH($G51,'Créditos Pix'!$C$4:$C$103,0)),""))</f>
        <v/>
      </c>
      <c r="M51" s="22">
        <f>IF($A51="","",IF($G51="","Informar referência",IF($H51&lt;&gt;"Sim","Conferir comprovante",IF(ABS(IFERROR($I51-$F51,0))&gt;'Parâmetros'!$B$3,"Conferir comprovante",IF(ABS($J51)&lt;='Parâmetros'!$B$3,"Conferir crédito",IF(ABS($K51)&lt;='Parâmetros'!$B$3,"Conciliado","Conferir valor"))))))</f>
        <v/>
      </c>
      <c r="N51" s="15" t="n"/>
    </row>
    <row r="52" ht="20" customHeight="1">
      <c r="A52" s="15" t="n"/>
      <c r="B52" s="31" t="n"/>
      <c r="C52" s="15" t="n"/>
      <c r="D52" s="17" t="n"/>
      <c r="E52" s="18" t="n"/>
      <c r="F52" s="19">
        <f>IF(OR($A52="",$D52="",$E52=""),"",IFERROR($D52*$E52,""))</f>
        <v/>
      </c>
      <c r="G52" s="15" t="n"/>
      <c r="H52" s="20">
        <f>IF($A52="","",IF($G52="","Não",IF(COUNTIFS(Comprovantes!$C$4:$C$103,$G52,Comprovantes!$E$4:$E$103,'Parâmetros'!$D$3)&gt;0,"Sim","Não")))</f>
        <v/>
      </c>
      <c r="I52" s="19">
        <f>IF($A52="","",IF($G52="","",IFERROR(SUMIFS(Comprovantes!$D$4:$D$103,Comprovantes!$C$4:$C$103,$G52,Comprovantes!$E$4:$E$103,'Parâmetros'!$D$3),0)))</f>
        <v/>
      </c>
      <c r="J52" s="19">
        <f>IF($A52="","",IF($G52="","",IFERROR(SUMIFS('Créditos Pix'!$D$4:$D$103,'Créditos Pix'!$C$4:$C$103,$G52,'Créditos Pix'!$E$4:$E$103,'Parâmetros'!$E$3)-SUMIFS('Créditos Pix'!$D$4:$D$103,'Créditos Pix'!$C$4:$C$103,$G52,'Créditos Pix'!$E$4:$E$103,'Parâmetros'!$E$4),0)))</f>
        <v/>
      </c>
      <c r="K52" s="19">
        <f>IF(OR($A52="",$F52=""),"",IFERROR($J52-$F52,""))</f>
        <v/>
      </c>
      <c r="L52" s="32">
        <f>IF(OR($A52="",$G52=""),"",IFERROR(INDEX('Créditos Pix'!$B$4:$B$103,MATCH($G52,'Créditos Pix'!$C$4:$C$103,0)),""))</f>
        <v/>
      </c>
      <c r="M52" s="20">
        <f>IF($A52="","",IF($G52="","Informar referência",IF($H52&lt;&gt;"Sim","Conferir comprovante",IF(ABS(IFERROR($I52-$F52,0))&gt;'Parâmetros'!$B$3,"Conferir comprovante",IF(ABS($J52)&lt;='Parâmetros'!$B$3,"Conferir crédito",IF(ABS($K52)&lt;='Parâmetros'!$B$3,"Conciliado","Conferir valor"))))))</f>
        <v/>
      </c>
      <c r="N52" s="15" t="n"/>
    </row>
    <row r="53" ht="20" customHeight="1">
      <c r="A53" s="15" t="n"/>
      <c r="B53" s="31" t="n"/>
      <c r="C53" s="15" t="n"/>
      <c r="D53" s="17" t="n"/>
      <c r="E53" s="18" t="n"/>
      <c r="F53" s="9">
        <f>IF(OR($A53="",$D53="",$E53=""),"",IFERROR($D53*$E53,""))</f>
        <v/>
      </c>
      <c r="G53" s="15" t="n"/>
      <c r="H53" s="22">
        <f>IF($A53="","",IF($G53="","Não",IF(COUNTIFS(Comprovantes!$C$4:$C$103,$G53,Comprovantes!$E$4:$E$103,'Parâmetros'!$D$3)&gt;0,"Sim","Não")))</f>
        <v/>
      </c>
      <c r="I53" s="9">
        <f>IF($A53="","",IF($G53="","",IFERROR(SUMIFS(Comprovantes!$D$4:$D$103,Comprovantes!$C$4:$C$103,$G53,Comprovantes!$E$4:$E$103,'Parâmetros'!$D$3),0)))</f>
        <v/>
      </c>
      <c r="J53" s="9">
        <f>IF($A53="","",IF($G53="","",IFERROR(SUMIFS('Créditos Pix'!$D$4:$D$103,'Créditos Pix'!$C$4:$C$103,$G53,'Créditos Pix'!$E$4:$E$103,'Parâmetros'!$E$3)-SUMIFS('Créditos Pix'!$D$4:$D$103,'Créditos Pix'!$C$4:$C$103,$G53,'Créditos Pix'!$E$4:$E$103,'Parâmetros'!$E$4),0)))</f>
        <v/>
      </c>
      <c r="K53" s="9">
        <f>IF(OR($A53="",$F53=""),"",IFERROR($J53-$F53,""))</f>
        <v/>
      </c>
      <c r="L53" s="29">
        <f>IF(OR($A53="",$G53=""),"",IFERROR(INDEX('Créditos Pix'!$B$4:$B$103,MATCH($G53,'Créditos Pix'!$C$4:$C$103,0)),""))</f>
        <v/>
      </c>
      <c r="M53" s="22">
        <f>IF($A53="","",IF($G53="","Informar referência",IF($H53&lt;&gt;"Sim","Conferir comprovante",IF(ABS(IFERROR($I53-$F53,0))&gt;'Parâmetros'!$B$3,"Conferir comprovante",IF(ABS($J53)&lt;='Parâmetros'!$B$3,"Conferir crédito",IF(ABS($K53)&lt;='Parâmetros'!$B$3,"Conciliado","Conferir valor"))))))</f>
        <v/>
      </c>
      <c r="N53" s="15" t="n"/>
    </row>
    <row r="54" ht="20" customHeight="1">
      <c r="A54" s="15" t="n"/>
      <c r="B54" s="31" t="n"/>
      <c r="C54" s="15" t="n"/>
      <c r="D54" s="17" t="n"/>
      <c r="E54" s="18" t="n"/>
      <c r="F54" s="19">
        <f>IF(OR($A54="",$D54="",$E54=""),"",IFERROR($D54*$E54,""))</f>
        <v/>
      </c>
      <c r="G54" s="15" t="n"/>
      <c r="H54" s="20">
        <f>IF($A54="","",IF($G54="","Não",IF(COUNTIFS(Comprovantes!$C$4:$C$103,$G54,Comprovantes!$E$4:$E$103,'Parâmetros'!$D$3)&gt;0,"Sim","Não")))</f>
        <v/>
      </c>
      <c r="I54" s="19">
        <f>IF($A54="","",IF($G54="","",IFERROR(SUMIFS(Comprovantes!$D$4:$D$103,Comprovantes!$C$4:$C$103,$G54,Comprovantes!$E$4:$E$103,'Parâmetros'!$D$3),0)))</f>
        <v/>
      </c>
      <c r="J54" s="19">
        <f>IF($A54="","",IF($G54="","",IFERROR(SUMIFS('Créditos Pix'!$D$4:$D$103,'Créditos Pix'!$C$4:$C$103,$G54,'Créditos Pix'!$E$4:$E$103,'Parâmetros'!$E$3)-SUMIFS('Créditos Pix'!$D$4:$D$103,'Créditos Pix'!$C$4:$C$103,$G54,'Créditos Pix'!$E$4:$E$103,'Parâmetros'!$E$4),0)))</f>
        <v/>
      </c>
      <c r="K54" s="19">
        <f>IF(OR($A54="",$F54=""),"",IFERROR($J54-$F54,""))</f>
        <v/>
      </c>
      <c r="L54" s="32">
        <f>IF(OR($A54="",$G54=""),"",IFERROR(INDEX('Créditos Pix'!$B$4:$B$103,MATCH($G54,'Créditos Pix'!$C$4:$C$103,0)),""))</f>
        <v/>
      </c>
      <c r="M54" s="20">
        <f>IF($A54="","",IF($G54="","Informar referência",IF($H54&lt;&gt;"Sim","Conferir comprovante",IF(ABS(IFERROR($I54-$F54,0))&gt;'Parâmetros'!$B$3,"Conferir comprovante",IF(ABS($J54)&lt;='Parâmetros'!$B$3,"Conferir crédito",IF(ABS($K54)&lt;='Parâmetros'!$B$3,"Conciliado","Conferir valor"))))))</f>
        <v/>
      </c>
      <c r="N54" s="15" t="n"/>
    </row>
    <row r="55" ht="20" customHeight="1">
      <c r="A55" s="15" t="n"/>
      <c r="B55" s="31" t="n"/>
      <c r="C55" s="15" t="n"/>
      <c r="D55" s="17" t="n"/>
      <c r="E55" s="18" t="n"/>
      <c r="F55" s="9">
        <f>IF(OR($A55="",$D55="",$E55=""),"",IFERROR($D55*$E55,""))</f>
        <v/>
      </c>
      <c r="G55" s="15" t="n"/>
      <c r="H55" s="22">
        <f>IF($A55="","",IF($G55="","Não",IF(COUNTIFS(Comprovantes!$C$4:$C$103,$G55,Comprovantes!$E$4:$E$103,'Parâmetros'!$D$3)&gt;0,"Sim","Não")))</f>
        <v/>
      </c>
      <c r="I55" s="9">
        <f>IF($A55="","",IF($G55="","",IFERROR(SUMIFS(Comprovantes!$D$4:$D$103,Comprovantes!$C$4:$C$103,$G55,Comprovantes!$E$4:$E$103,'Parâmetros'!$D$3),0)))</f>
        <v/>
      </c>
      <c r="J55" s="9">
        <f>IF($A55="","",IF($G55="","",IFERROR(SUMIFS('Créditos Pix'!$D$4:$D$103,'Créditos Pix'!$C$4:$C$103,$G55,'Créditos Pix'!$E$4:$E$103,'Parâmetros'!$E$3)-SUMIFS('Créditos Pix'!$D$4:$D$103,'Créditos Pix'!$C$4:$C$103,$G55,'Créditos Pix'!$E$4:$E$103,'Parâmetros'!$E$4),0)))</f>
        <v/>
      </c>
      <c r="K55" s="9">
        <f>IF(OR($A55="",$F55=""),"",IFERROR($J55-$F55,""))</f>
        <v/>
      </c>
      <c r="L55" s="29">
        <f>IF(OR($A55="",$G55=""),"",IFERROR(INDEX('Créditos Pix'!$B$4:$B$103,MATCH($G55,'Créditos Pix'!$C$4:$C$103,0)),""))</f>
        <v/>
      </c>
      <c r="M55" s="22">
        <f>IF($A55="","",IF($G55="","Informar referência",IF($H55&lt;&gt;"Sim","Conferir comprovante",IF(ABS(IFERROR($I55-$F55,0))&gt;'Parâmetros'!$B$3,"Conferir comprovante",IF(ABS($J55)&lt;='Parâmetros'!$B$3,"Conferir crédito",IF(ABS($K55)&lt;='Parâmetros'!$B$3,"Conciliado","Conferir valor"))))))</f>
        <v/>
      </c>
      <c r="N55" s="15" t="n"/>
    </row>
    <row r="56" ht="20" customHeight="1">
      <c r="A56" s="15" t="n"/>
      <c r="B56" s="31" t="n"/>
      <c r="C56" s="15" t="n"/>
      <c r="D56" s="17" t="n"/>
      <c r="E56" s="18" t="n"/>
      <c r="F56" s="19">
        <f>IF(OR($A56="",$D56="",$E56=""),"",IFERROR($D56*$E56,""))</f>
        <v/>
      </c>
      <c r="G56" s="15" t="n"/>
      <c r="H56" s="20">
        <f>IF($A56="","",IF($G56="","Não",IF(COUNTIFS(Comprovantes!$C$4:$C$103,$G56,Comprovantes!$E$4:$E$103,'Parâmetros'!$D$3)&gt;0,"Sim","Não")))</f>
        <v/>
      </c>
      <c r="I56" s="19">
        <f>IF($A56="","",IF($G56="","",IFERROR(SUMIFS(Comprovantes!$D$4:$D$103,Comprovantes!$C$4:$C$103,$G56,Comprovantes!$E$4:$E$103,'Parâmetros'!$D$3),0)))</f>
        <v/>
      </c>
      <c r="J56" s="19">
        <f>IF($A56="","",IF($G56="","",IFERROR(SUMIFS('Créditos Pix'!$D$4:$D$103,'Créditos Pix'!$C$4:$C$103,$G56,'Créditos Pix'!$E$4:$E$103,'Parâmetros'!$E$3)-SUMIFS('Créditos Pix'!$D$4:$D$103,'Créditos Pix'!$C$4:$C$103,$G56,'Créditos Pix'!$E$4:$E$103,'Parâmetros'!$E$4),0)))</f>
        <v/>
      </c>
      <c r="K56" s="19">
        <f>IF(OR($A56="",$F56=""),"",IFERROR($J56-$F56,""))</f>
        <v/>
      </c>
      <c r="L56" s="32">
        <f>IF(OR($A56="",$G56=""),"",IFERROR(INDEX('Créditos Pix'!$B$4:$B$103,MATCH($G56,'Créditos Pix'!$C$4:$C$103,0)),""))</f>
        <v/>
      </c>
      <c r="M56" s="20">
        <f>IF($A56="","",IF($G56="","Informar referência",IF($H56&lt;&gt;"Sim","Conferir comprovante",IF(ABS(IFERROR($I56-$F56,0))&gt;'Parâmetros'!$B$3,"Conferir comprovante",IF(ABS($J56)&lt;='Parâmetros'!$B$3,"Conferir crédito",IF(ABS($K56)&lt;='Parâmetros'!$B$3,"Conciliado","Conferir valor"))))))</f>
        <v/>
      </c>
      <c r="N56" s="15" t="n"/>
    </row>
    <row r="57" ht="20" customHeight="1">
      <c r="A57" s="15" t="n"/>
      <c r="B57" s="31" t="n"/>
      <c r="C57" s="15" t="n"/>
      <c r="D57" s="17" t="n"/>
      <c r="E57" s="18" t="n"/>
      <c r="F57" s="9">
        <f>IF(OR($A57="",$D57="",$E57=""),"",IFERROR($D57*$E57,""))</f>
        <v/>
      </c>
      <c r="G57" s="15" t="n"/>
      <c r="H57" s="22">
        <f>IF($A57="","",IF($G57="","Não",IF(COUNTIFS(Comprovantes!$C$4:$C$103,$G57,Comprovantes!$E$4:$E$103,'Parâmetros'!$D$3)&gt;0,"Sim","Não")))</f>
        <v/>
      </c>
      <c r="I57" s="9">
        <f>IF($A57="","",IF($G57="","",IFERROR(SUMIFS(Comprovantes!$D$4:$D$103,Comprovantes!$C$4:$C$103,$G57,Comprovantes!$E$4:$E$103,'Parâmetros'!$D$3),0)))</f>
        <v/>
      </c>
      <c r="J57" s="9">
        <f>IF($A57="","",IF($G57="","",IFERROR(SUMIFS('Créditos Pix'!$D$4:$D$103,'Créditos Pix'!$C$4:$C$103,$G57,'Créditos Pix'!$E$4:$E$103,'Parâmetros'!$E$3)-SUMIFS('Créditos Pix'!$D$4:$D$103,'Créditos Pix'!$C$4:$C$103,$G57,'Créditos Pix'!$E$4:$E$103,'Parâmetros'!$E$4),0)))</f>
        <v/>
      </c>
      <c r="K57" s="9">
        <f>IF(OR($A57="",$F57=""),"",IFERROR($J57-$F57,""))</f>
        <v/>
      </c>
      <c r="L57" s="29">
        <f>IF(OR($A57="",$G57=""),"",IFERROR(INDEX('Créditos Pix'!$B$4:$B$103,MATCH($G57,'Créditos Pix'!$C$4:$C$103,0)),""))</f>
        <v/>
      </c>
      <c r="M57" s="22">
        <f>IF($A57="","",IF($G57="","Informar referência",IF($H57&lt;&gt;"Sim","Conferir comprovante",IF(ABS(IFERROR($I57-$F57,0))&gt;'Parâmetros'!$B$3,"Conferir comprovante",IF(ABS($J57)&lt;='Parâmetros'!$B$3,"Conferir crédito",IF(ABS($K57)&lt;='Parâmetros'!$B$3,"Conciliado","Conferir valor"))))))</f>
        <v/>
      </c>
      <c r="N57" s="15" t="n"/>
    </row>
    <row r="58" ht="20" customHeight="1">
      <c r="A58" s="15" t="n"/>
      <c r="B58" s="31" t="n"/>
      <c r="C58" s="15" t="n"/>
      <c r="D58" s="17" t="n"/>
      <c r="E58" s="18" t="n"/>
      <c r="F58" s="19">
        <f>IF(OR($A58="",$D58="",$E58=""),"",IFERROR($D58*$E58,""))</f>
        <v/>
      </c>
      <c r="G58" s="15" t="n"/>
      <c r="H58" s="20">
        <f>IF($A58="","",IF($G58="","Não",IF(COUNTIFS(Comprovantes!$C$4:$C$103,$G58,Comprovantes!$E$4:$E$103,'Parâmetros'!$D$3)&gt;0,"Sim","Não")))</f>
        <v/>
      </c>
      <c r="I58" s="19">
        <f>IF($A58="","",IF($G58="","",IFERROR(SUMIFS(Comprovantes!$D$4:$D$103,Comprovantes!$C$4:$C$103,$G58,Comprovantes!$E$4:$E$103,'Parâmetros'!$D$3),0)))</f>
        <v/>
      </c>
      <c r="J58" s="19">
        <f>IF($A58="","",IF($G58="","",IFERROR(SUMIFS('Créditos Pix'!$D$4:$D$103,'Créditos Pix'!$C$4:$C$103,$G58,'Créditos Pix'!$E$4:$E$103,'Parâmetros'!$E$3)-SUMIFS('Créditos Pix'!$D$4:$D$103,'Créditos Pix'!$C$4:$C$103,$G58,'Créditos Pix'!$E$4:$E$103,'Parâmetros'!$E$4),0)))</f>
        <v/>
      </c>
      <c r="K58" s="19">
        <f>IF(OR($A58="",$F58=""),"",IFERROR($J58-$F58,""))</f>
        <v/>
      </c>
      <c r="L58" s="32">
        <f>IF(OR($A58="",$G58=""),"",IFERROR(INDEX('Créditos Pix'!$B$4:$B$103,MATCH($G58,'Créditos Pix'!$C$4:$C$103,0)),""))</f>
        <v/>
      </c>
      <c r="M58" s="20">
        <f>IF($A58="","",IF($G58="","Informar referência",IF($H58&lt;&gt;"Sim","Conferir comprovante",IF(ABS(IFERROR($I58-$F58,0))&gt;'Parâmetros'!$B$3,"Conferir comprovante",IF(ABS($J58)&lt;='Parâmetros'!$B$3,"Conferir crédito",IF(ABS($K58)&lt;='Parâmetros'!$B$3,"Conciliado","Conferir valor"))))))</f>
        <v/>
      </c>
      <c r="N58" s="15" t="n"/>
    </row>
    <row r="59" ht="20" customHeight="1">
      <c r="A59" s="15" t="n"/>
      <c r="B59" s="31" t="n"/>
      <c r="C59" s="15" t="n"/>
      <c r="D59" s="17" t="n"/>
      <c r="E59" s="18" t="n"/>
      <c r="F59" s="9">
        <f>IF(OR($A59="",$D59="",$E59=""),"",IFERROR($D59*$E59,""))</f>
        <v/>
      </c>
      <c r="G59" s="15" t="n"/>
      <c r="H59" s="22">
        <f>IF($A59="","",IF($G59="","Não",IF(COUNTIFS(Comprovantes!$C$4:$C$103,$G59,Comprovantes!$E$4:$E$103,'Parâmetros'!$D$3)&gt;0,"Sim","Não")))</f>
        <v/>
      </c>
      <c r="I59" s="9">
        <f>IF($A59="","",IF($G59="","",IFERROR(SUMIFS(Comprovantes!$D$4:$D$103,Comprovantes!$C$4:$C$103,$G59,Comprovantes!$E$4:$E$103,'Parâmetros'!$D$3),0)))</f>
        <v/>
      </c>
      <c r="J59" s="9">
        <f>IF($A59="","",IF($G59="","",IFERROR(SUMIFS('Créditos Pix'!$D$4:$D$103,'Créditos Pix'!$C$4:$C$103,$G59,'Créditos Pix'!$E$4:$E$103,'Parâmetros'!$E$3)-SUMIFS('Créditos Pix'!$D$4:$D$103,'Créditos Pix'!$C$4:$C$103,$G59,'Créditos Pix'!$E$4:$E$103,'Parâmetros'!$E$4),0)))</f>
        <v/>
      </c>
      <c r="K59" s="9">
        <f>IF(OR($A59="",$F59=""),"",IFERROR($J59-$F59,""))</f>
        <v/>
      </c>
      <c r="L59" s="29">
        <f>IF(OR($A59="",$G59=""),"",IFERROR(INDEX('Créditos Pix'!$B$4:$B$103,MATCH($G59,'Créditos Pix'!$C$4:$C$103,0)),""))</f>
        <v/>
      </c>
      <c r="M59" s="22">
        <f>IF($A59="","",IF($G59="","Informar referência",IF($H59&lt;&gt;"Sim","Conferir comprovante",IF(ABS(IFERROR($I59-$F59,0))&gt;'Parâmetros'!$B$3,"Conferir comprovante",IF(ABS($J59)&lt;='Parâmetros'!$B$3,"Conferir crédito",IF(ABS($K59)&lt;='Parâmetros'!$B$3,"Conciliado","Conferir valor"))))))</f>
        <v/>
      </c>
      <c r="N59" s="15" t="n"/>
    </row>
    <row r="60" ht="20" customHeight="1">
      <c r="A60" s="15" t="n"/>
      <c r="B60" s="31" t="n"/>
      <c r="C60" s="15" t="n"/>
      <c r="D60" s="17" t="n"/>
      <c r="E60" s="18" t="n"/>
      <c r="F60" s="19">
        <f>IF(OR($A60="",$D60="",$E60=""),"",IFERROR($D60*$E60,""))</f>
        <v/>
      </c>
      <c r="G60" s="15" t="n"/>
      <c r="H60" s="20">
        <f>IF($A60="","",IF($G60="","Não",IF(COUNTIFS(Comprovantes!$C$4:$C$103,$G60,Comprovantes!$E$4:$E$103,'Parâmetros'!$D$3)&gt;0,"Sim","Não")))</f>
        <v/>
      </c>
      <c r="I60" s="19">
        <f>IF($A60="","",IF($G60="","",IFERROR(SUMIFS(Comprovantes!$D$4:$D$103,Comprovantes!$C$4:$C$103,$G60,Comprovantes!$E$4:$E$103,'Parâmetros'!$D$3),0)))</f>
        <v/>
      </c>
      <c r="J60" s="19">
        <f>IF($A60="","",IF($G60="","",IFERROR(SUMIFS('Créditos Pix'!$D$4:$D$103,'Créditos Pix'!$C$4:$C$103,$G60,'Créditos Pix'!$E$4:$E$103,'Parâmetros'!$E$3)-SUMIFS('Créditos Pix'!$D$4:$D$103,'Créditos Pix'!$C$4:$C$103,$G60,'Créditos Pix'!$E$4:$E$103,'Parâmetros'!$E$4),0)))</f>
        <v/>
      </c>
      <c r="K60" s="19">
        <f>IF(OR($A60="",$F60=""),"",IFERROR($J60-$F60,""))</f>
        <v/>
      </c>
      <c r="L60" s="32">
        <f>IF(OR($A60="",$G60=""),"",IFERROR(INDEX('Créditos Pix'!$B$4:$B$103,MATCH($G60,'Créditos Pix'!$C$4:$C$103,0)),""))</f>
        <v/>
      </c>
      <c r="M60" s="20">
        <f>IF($A60="","",IF($G60="","Informar referência",IF($H60&lt;&gt;"Sim","Conferir comprovante",IF(ABS(IFERROR($I60-$F60,0))&gt;'Parâmetros'!$B$3,"Conferir comprovante",IF(ABS($J60)&lt;='Parâmetros'!$B$3,"Conferir crédito",IF(ABS($K60)&lt;='Parâmetros'!$B$3,"Conciliado","Conferir valor"))))))</f>
        <v/>
      </c>
      <c r="N60" s="15" t="n"/>
    </row>
    <row r="61" ht="20" customHeight="1">
      <c r="A61" s="15" t="n"/>
      <c r="B61" s="31" t="n"/>
      <c r="C61" s="15" t="n"/>
      <c r="D61" s="17" t="n"/>
      <c r="E61" s="18" t="n"/>
      <c r="F61" s="9">
        <f>IF(OR($A61="",$D61="",$E61=""),"",IFERROR($D61*$E61,""))</f>
        <v/>
      </c>
      <c r="G61" s="15" t="n"/>
      <c r="H61" s="22">
        <f>IF($A61="","",IF($G61="","Não",IF(COUNTIFS(Comprovantes!$C$4:$C$103,$G61,Comprovantes!$E$4:$E$103,'Parâmetros'!$D$3)&gt;0,"Sim","Não")))</f>
        <v/>
      </c>
      <c r="I61" s="9">
        <f>IF($A61="","",IF($G61="","",IFERROR(SUMIFS(Comprovantes!$D$4:$D$103,Comprovantes!$C$4:$C$103,$G61,Comprovantes!$E$4:$E$103,'Parâmetros'!$D$3),0)))</f>
        <v/>
      </c>
      <c r="J61" s="9">
        <f>IF($A61="","",IF($G61="","",IFERROR(SUMIFS('Créditos Pix'!$D$4:$D$103,'Créditos Pix'!$C$4:$C$103,$G61,'Créditos Pix'!$E$4:$E$103,'Parâmetros'!$E$3)-SUMIFS('Créditos Pix'!$D$4:$D$103,'Créditos Pix'!$C$4:$C$103,$G61,'Créditos Pix'!$E$4:$E$103,'Parâmetros'!$E$4),0)))</f>
        <v/>
      </c>
      <c r="K61" s="9">
        <f>IF(OR($A61="",$F61=""),"",IFERROR($J61-$F61,""))</f>
        <v/>
      </c>
      <c r="L61" s="29">
        <f>IF(OR($A61="",$G61=""),"",IFERROR(INDEX('Créditos Pix'!$B$4:$B$103,MATCH($G61,'Créditos Pix'!$C$4:$C$103,0)),""))</f>
        <v/>
      </c>
      <c r="M61" s="22">
        <f>IF($A61="","",IF($G61="","Informar referência",IF($H61&lt;&gt;"Sim","Conferir comprovante",IF(ABS(IFERROR($I61-$F61,0))&gt;'Parâmetros'!$B$3,"Conferir comprovante",IF(ABS($J61)&lt;='Parâmetros'!$B$3,"Conferir crédito",IF(ABS($K61)&lt;='Parâmetros'!$B$3,"Conciliado","Conferir valor"))))))</f>
        <v/>
      </c>
      <c r="N61" s="15" t="n"/>
    </row>
    <row r="62" ht="20" customHeight="1">
      <c r="A62" s="15" t="n"/>
      <c r="B62" s="31" t="n"/>
      <c r="C62" s="15" t="n"/>
      <c r="D62" s="17" t="n"/>
      <c r="E62" s="18" t="n"/>
      <c r="F62" s="19">
        <f>IF(OR($A62="",$D62="",$E62=""),"",IFERROR($D62*$E62,""))</f>
        <v/>
      </c>
      <c r="G62" s="15" t="n"/>
      <c r="H62" s="20">
        <f>IF($A62="","",IF($G62="","Não",IF(COUNTIFS(Comprovantes!$C$4:$C$103,$G62,Comprovantes!$E$4:$E$103,'Parâmetros'!$D$3)&gt;0,"Sim","Não")))</f>
        <v/>
      </c>
      <c r="I62" s="19">
        <f>IF($A62="","",IF($G62="","",IFERROR(SUMIFS(Comprovantes!$D$4:$D$103,Comprovantes!$C$4:$C$103,$G62,Comprovantes!$E$4:$E$103,'Parâmetros'!$D$3),0)))</f>
        <v/>
      </c>
      <c r="J62" s="19">
        <f>IF($A62="","",IF($G62="","",IFERROR(SUMIFS('Créditos Pix'!$D$4:$D$103,'Créditos Pix'!$C$4:$C$103,$G62,'Créditos Pix'!$E$4:$E$103,'Parâmetros'!$E$3)-SUMIFS('Créditos Pix'!$D$4:$D$103,'Créditos Pix'!$C$4:$C$103,$G62,'Créditos Pix'!$E$4:$E$103,'Parâmetros'!$E$4),0)))</f>
        <v/>
      </c>
      <c r="K62" s="19">
        <f>IF(OR($A62="",$F62=""),"",IFERROR($J62-$F62,""))</f>
        <v/>
      </c>
      <c r="L62" s="32">
        <f>IF(OR($A62="",$G62=""),"",IFERROR(INDEX('Créditos Pix'!$B$4:$B$103,MATCH($G62,'Créditos Pix'!$C$4:$C$103,0)),""))</f>
        <v/>
      </c>
      <c r="M62" s="20">
        <f>IF($A62="","",IF($G62="","Informar referência",IF($H62&lt;&gt;"Sim","Conferir comprovante",IF(ABS(IFERROR($I62-$F62,0))&gt;'Parâmetros'!$B$3,"Conferir comprovante",IF(ABS($J62)&lt;='Parâmetros'!$B$3,"Conferir crédito",IF(ABS($K62)&lt;='Parâmetros'!$B$3,"Conciliado","Conferir valor"))))))</f>
        <v/>
      </c>
      <c r="N62" s="15" t="n"/>
    </row>
    <row r="63" ht="20" customHeight="1">
      <c r="A63" s="15" t="n"/>
      <c r="B63" s="31" t="n"/>
      <c r="C63" s="15" t="n"/>
      <c r="D63" s="17" t="n"/>
      <c r="E63" s="18" t="n"/>
      <c r="F63" s="9">
        <f>IF(OR($A63="",$D63="",$E63=""),"",IFERROR($D63*$E63,""))</f>
        <v/>
      </c>
      <c r="G63" s="15" t="n"/>
      <c r="H63" s="22">
        <f>IF($A63="","",IF($G63="","Não",IF(COUNTIFS(Comprovantes!$C$4:$C$103,$G63,Comprovantes!$E$4:$E$103,'Parâmetros'!$D$3)&gt;0,"Sim","Não")))</f>
        <v/>
      </c>
      <c r="I63" s="9">
        <f>IF($A63="","",IF($G63="","",IFERROR(SUMIFS(Comprovantes!$D$4:$D$103,Comprovantes!$C$4:$C$103,$G63,Comprovantes!$E$4:$E$103,'Parâmetros'!$D$3),0)))</f>
        <v/>
      </c>
      <c r="J63" s="9">
        <f>IF($A63="","",IF($G63="","",IFERROR(SUMIFS('Créditos Pix'!$D$4:$D$103,'Créditos Pix'!$C$4:$C$103,$G63,'Créditos Pix'!$E$4:$E$103,'Parâmetros'!$E$3)-SUMIFS('Créditos Pix'!$D$4:$D$103,'Créditos Pix'!$C$4:$C$103,$G63,'Créditos Pix'!$E$4:$E$103,'Parâmetros'!$E$4),0)))</f>
        <v/>
      </c>
      <c r="K63" s="9">
        <f>IF(OR($A63="",$F63=""),"",IFERROR($J63-$F63,""))</f>
        <v/>
      </c>
      <c r="L63" s="29">
        <f>IF(OR($A63="",$G63=""),"",IFERROR(INDEX('Créditos Pix'!$B$4:$B$103,MATCH($G63,'Créditos Pix'!$C$4:$C$103,0)),""))</f>
        <v/>
      </c>
      <c r="M63" s="22">
        <f>IF($A63="","",IF($G63="","Informar referência",IF($H63&lt;&gt;"Sim","Conferir comprovante",IF(ABS(IFERROR($I63-$F63,0))&gt;'Parâmetros'!$B$3,"Conferir comprovante",IF(ABS($J63)&lt;='Parâmetros'!$B$3,"Conferir crédito",IF(ABS($K63)&lt;='Parâmetros'!$B$3,"Conciliado","Conferir valor"))))))</f>
        <v/>
      </c>
      <c r="N63" s="15" t="n"/>
    </row>
    <row r="64" ht="20" customHeight="1">
      <c r="A64" s="15" t="n"/>
      <c r="B64" s="31" t="n"/>
      <c r="C64" s="15" t="n"/>
      <c r="D64" s="17" t="n"/>
      <c r="E64" s="18" t="n"/>
      <c r="F64" s="19">
        <f>IF(OR($A64="",$D64="",$E64=""),"",IFERROR($D64*$E64,""))</f>
        <v/>
      </c>
      <c r="G64" s="15" t="n"/>
      <c r="H64" s="20">
        <f>IF($A64="","",IF($G64="","Não",IF(COUNTIFS(Comprovantes!$C$4:$C$103,$G64,Comprovantes!$E$4:$E$103,'Parâmetros'!$D$3)&gt;0,"Sim","Não")))</f>
        <v/>
      </c>
      <c r="I64" s="19">
        <f>IF($A64="","",IF($G64="","",IFERROR(SUMIFS(Comprovantes!$D$4:$D$103,Comprovantes!$C$4:$C$103,$G64,Comprovantes!$E$4:$E$103,'Parâmetros'!$D$3),0)))</f>
        <v/>
      </c>
      <c r="J64" s="19">
        <f>IF($A64="","",IF($G64="","",IFERROR(SUMIFS('Créditos Pix'!$D$4:$D$103,'Créditos Pix'!$C$4:$C$103,$G64,'Créditos Pix'!$E$4:$E$103,'Parâmetros'!$E$3)-SUMIFS('Créditos Pix'!$D$4:$D$103,'Créditos Pix'!$C$4:$C$103,$G64,'Créditos Pix'!$E$4:$E$103,'Parâmetros'!$E$4),0)))</f>
        <v/>
      </c>
      <c r="K64" s="19">
        <f>IF(OR($A64="",$F64=""),"",IFERROR($J64-$F64,""))</f>
        <v/>
      </c>
      <c r="L64" s="32">
        <f>IF(OR($A64="",$G64=""),"",IFERROR(INDEX('Créditos Pix'!$B$4:$B$103,MATCH($G64,'Créditos Pix'!$C$4:$C$103,0)),""))</f>
        <v/>
      </c>
      <c r="M64" s="20">
        <f>IF($A64="","",IF($G64="","Informar referência",IF($H64&lt;&gt;"Sim","Conferir comprovante",IF(ABS(IFERROR($I64-$F64,0))&gt;'Parâmetros'!$B$3,"Conferir comprovante",IF(ABS($J64)&lt;='Parâmetros'!$B$3,"Conferir crédito",IF(ABS($K64)&lt;='Parâmetros'!$B$3,"Conciliado","Conferir valor"))))))</f>
        <v/>
      </c>
      <c r="N64" s="15" t="n"/>
    </row>
    <row r="65" ht="20" customHeight="1">
      <c r="A65" s="15" t="n"/>
      <c r="B65" s="31" t="n"/>
      <c r="C65" s="15" t="n"/>
      <c r="D65" s="17" t="n"/>
      <c r="E65" s="18" t="n"/>
      <c r="F65" s="9">
        <f>IF(OR($A65="",$D65="",$E65=""),"",IFERROR($D65*$E65,""))</f>
        <v/>
      </c>
      <c r="G65" s="15" t="n"/>
      <c r="H65" s="22">
        <f>IF($A65="","",IF($G65="","Não",IF(COUNTIFS(Comprovantes!$C$4:$C$103,$G65,Comprovantes!$E$4:$E$103,'Parâmetros'!$D$3)&gt;0,"Sim","Não")))</f>
        <v/>
      </c>
      <c r="I65" s="9">
        <f>IF($A65="","",IF($G65="","",IFERROR(SUMIFS(Comprovantes!$D$4:$D$103,Comprovantes!$C$4:$C$103,$G65,Comprovantes!$E$4:$E$103,'Parâmetros'!$D$3),0)))</f>
        <v/>
      </c>
      <c r="J65" s="9">
        <f>IF($A65="","",IF($G65="","",IFERROR(SUMIFS('Créditos Pix'!$D$4:$D$103,'Créditos Pix'!$C$4:$C$103,$G65,'Créditos Pix'!$E$4:$E$103,'Parâmetros'!$E$3)-SUMIFS('Créditos Pix'!$D$4:$D$103,'Créditos Pix'!$C$4:$C$103,$G65,'Créditos Pix'!$E$4:$E$103,'Parâmetros'!$E$4),0)))</f>
        <v/>
      </c>
      <c r="K65" s="9">
        <f>IF(OR($A65="",$F65=""),"",IFERROR($J65-$F65,""))</f>
        <v/>
      </c>
      <c r="L65" s="29">
        <f>IF(OR($A65="",$G65=""),"",IFERROR(INDEX('Créditos Pix'!$B$4:$B$103,MATCH($G65,'Créditos Pix'!$C$4:$C$103,0)),""))</f>
        <v/>
      </c>
      <c r="M65" s="22">
        <f>IF($A65="","",IF($G65="","Informar referência",IF($H65&lt;&gt;"Sim","Conferir comprovante",IF(ABS(IFERROR($I65-$F65,0))&gt;'Parâmetros'!$B$3,"Conferir comprovante",IF(ABS($J65)&lt;='Parâmetros'!$B$3,"Conferir crédito",IF(ABS($K65)&lt;='Parâmetros'!$B$3,"Conciliado","Conferir valor"))))))</f>
        <v/>
      </c>
      <c r="N65" s="15" t="n"/>
    </row>
    <row r="66" ht="20" customHeight="1">
      <c r="A66" s="15" t="n"/>
      <c r="B66" s="31" t="n"/>
      <c r="C66" s="15" t="n"/>
      <c r="D66" s="17" t="n"/>
      <c r="E66" s="18" t="n"/>
      <c r="F66" s="19">
        <f>IF(OR($A66="",$D66="",$E66=""),"",IFERROR($D66*$E66,""))</f>
        <v/>
      </c>
      <c r="G66" s="15" t="n"/>
      <c r="H66" s="20">
        <f>IF($A66="","",IF($G66="","Não",IF(COUNTIFS(Comprovantes!$C$4:$C$103,$G66,Comprovantes!$E$4:$E$103,'Parâmetros'!$D$3)&gt;0,"Sim","Não")))</f>
        <v/>
      </c>
      <c r="I66" s="19">
        <f>IF($A66="","",IF($G66="","",IFERROR(SUMIFS(Comprovantes!$D$4:$D$103,Comprovantes!$C$4:$C$103,$G66,Comprovantes!$E$4:$E$103,'Parâmetros'!$D$3),0)))</f>
        <v/>
      </c>
      <c r="J66" s="19">
        <f>IF($A66="","",IF($G66="","",IFERROR(SUMIFS('Créditos Pix'!$D$4:$D$103,'Créditos Pix'!$C$4:$C$103,$G66,'Créditos Pix'!$E$4:$E$103,'Parâmetros'!$E$3)-SUMIFS('Créditos Pix'!$D$4:$D$103,'Créditos Pix'!$C$4:$C$103,$G66,'Créditos Pix'!$E$4:$E$103,'Parâmetros'!$E$4),0)))</f>
        <v/>
      </c>
      <c r="K66" s="19">
        <f>IF(OR($A66="",$F66=""),"",IFERROR($J66-$F66,""))</f>
        <v/>
      </c>
      <c r="L66" s="32">
        <f>IF(OR($A66="",$G66=""),"",IFERROR(INDEX('Créditos Pix'!$B$4:$B$103,MATCH($G66,'Créditos Pix'!$C$4:$C$103,0)),""))</f>
        <v/>
      </c>
      <c r="M66" s="20">
        <f>IF($A66="","",IF($G66="","Informar referência",IF($H66&lt;&gt;"Sim","Conferir comprovante",IF(ABS(IFERROR($I66-$F66,0))&gt;'Parâmetros'!$B$3,"Conferir comprovante",IF(ABS($J66)&lt;='Parâmetros'!$B$3,"Conferir crédito",IF(ABS($K66)&lt;='Parâmetros'!$B$3,"Conciliado","Conferir valor"))))))</f>
        <v/>
      </c>
      <c r="N66" s="15" t="n"/>
    </row>
    <row r="67" ht="20" customHeight="1">
      <c r="A67" s="15" t="n"/>
      <c r="B67" s="31" t="n"/>
      <c r="C67" s="15" t="n"/>
      <c r="D67" s="17" t="n"/>
      <c r="E67" s="18" t="n"/>
      <c r="F67" s="9">
        <f>IF(OR($A67="",$D67="",$E67=""),"",IFERROR($D67*$E67,""))</f>
        <v/>
      </c>
      <c r="G67" s="15" t="n"/>
      <c r="H67" s="22">
        <f>IF($A67="","",IF($G67="","Não",IF(COUNTIFS(Comprovantes!$C$4:$C$103,$G67,Comprovantes!$E$4:$E$103,'Parâmetros'!$D$3)&gt;0,"Sim","Não")))</f>
        <v/>
      </c>
      <c r="I67" s="9">
        <f>IF($A67="","",IF($G67="","",IFERROR(SUMIFS(Comprovantes!$D$4:$D$103,Comprovantes!$C$4:$C$103,$G67,Comprovantes!$E$4:$E$103,'Parâmetros'!$D$3),0)))</f>
        <v/>
      </c>
      <c r="J67" s="9">
        <f>IF($A67="","",IF($G67="","",IFERROR(SUMIFS('Créditos Pix'!$D$4:$D$103,'Créditos Pix'!$C$4:$C$103,$G67,'Créditos Pix'!$E$4:$E$103,'Parâmetros'!$E$3)-SUMIFS('Créditos Pix'!$D$4:$D$103,'Créditos Pix'!$C$4:$C$103,$G67,'Créditos Pix'!$E$4:$E$103,'Parâmetros'!$E$4),0)))</f>
        <v/>
      </c>
      <c r="K67" s="9">
        <f>IF(OR($A67="",$F67=""),"",IFERROR($J67-$F67,""))</f>
        <v/>
      </c>
      <c r="L67" s="29">
        <f>IF(OR($A67="",$G67=""),"",IFERROR(INDEX('Créditos Pix'!$B$4:$B$103,MATCH($G67,'Créditos Pix'!$C$4:$C$103,0)),""))</f>
        <v/>
      </c>
      <c r="M67" s="22">
        <f>IF($A67="","",IF($G67="","Informar referência",IF($H67&lt;&gt;"Sim","Conferir comprovante",IF(ABS(IFERROR($I67-$F67,0))&gt;'Parâmetros'!$B$3,"Conferir comprovante",IF(ABS($J67)&lt;='Parâmetros'!$B$3,"Conferir crédito",IF(ABS($K67)&lt;='Parâmetros'!$B$3,"Conciliado","Conferir valor"))))))</f>
        <v/>
      </c>
      <c r="N67" s="15" t="n"/>
    </row>
    <row r="68" ht="20" customHeight="1">
      <c r="A68" s="15" t="n"/>
      <c r="B68" s="31" t="n"/>
      <c r="C68" s="15" t="n"/>
      <c r="D68" s="17" t="n"/>
      <c r="E68" s="18" t="n"/>
      <c r="F68" s="19">
        <f>IF(OR($A68="",$D68="",$E68=""),"",IFERROR($D68*$E68,""))</f>
        <v/>
      </c>
      <c r="G68" s="15" t="n"/>
      <c r="H68" s="20">
        <f>IF($A68="","",IF($G68="","Não",IF(COUNTIFS(Comprovantes!$C$4:$C$103,$G68,Comprovantes!$E$4:$E$103,'Parâmetros'!$D$3)&gt;0,"Sim","Não")))</f>
        <v/>
      </c>
      <c r="I68" s="19">
        <f>IF($A68="","",IF($G68="","",IFERROR(SUMIFS(Comprovantes!$D$4:$D$103,Comprovantes!$C$4:$C$103,$G68,Comprovantes!$E$4:$E$103,'Parâmetros'!$D$3),0)))</f>
        <v/>
      </c>
      <c r="J68" s="19">
        <f>IF($A68="","",IF($G68="","",IFERROR(SUMIFS('Créditos Pix'!$D$4:$D$103,'Créditos Pix'!$C$4:$C$103,$G68,'Créditos Pix'!$E$4:$E$103,'Parâmetros'!$E$3)-SUMIFS('Créditos Pix'!$D$4:$D$103,'Créditos Pix'!$C$4:$C$103,$G68,'Créditos Pix'!$E$4:$E$103,'Parâmetros'!$E$4),0)))</f>
        <v/>
      </c>
      <c r="K68" s="19">
        <f>IF(OR($A68="",$F68=""),"",IFERROR($J68-$F68,""))</f>
        <v/>
      </c>
      <c r="L68" s="32">
        <f>IF(OR($A68="",$G68=""),"",IFERROR(INDEX('Créditos Pix'!$B$4:$B$103,MATCH($G68,'Créditos Pix'!$C$4:$C$103,0)),""))</f>
        <v/>
      </c>
      <c r="M68" s="20">
        <f>IF($A68="","",IF($G68="","Informar referência",IF($H68&lt;&gt;"Sim","Conferir comprovante",IF(ABS(IFERROR($I68-$F68,0))&gt;'Parâmetros'!$B$3,"Conferir comprovante",IF(ABS($J68)&lt;='Parâmetros'!$B$3,"Conferir crédito",IF(ABS($K68)&lt;='Parâmetros'!$B$3,"Conciliado","Conferir valor"))))))</f>
        <v/>
      </c>
      <c r="N68" s="15" t="n"/>
    </row>
    <row r="69" ht="20" customHeight="1">
      <c r="A69" s="15" t="n"/>
      <c r="B69" s="31" t="n"/>
      <c r="C69" s="15" t="n"/>
      <c r="D69" s="17" t="n"/>
      <c r="E69" s="18" t="n"/>
      <c r="F69" s="9">
        <f>IF(OR($A69="",$D69="",$E69=""),"",IFERROR($D69*$E69,""))</f>
        <v/>
      </c>
      <c r="G69" s="15" t="n"/>
      <c r="H69" s="22">
        <f>IF($A69="","",IF($G69="","Não",IF(COUNTIFS(Comprovantes!$C$4:$C$103,$G69,Comprovantes!$E$4:$E$103,'Parâmetros'!$D$3)&gt;0,"Sim","Não")))</f>
        <v/>
      </c>
      <c r="I69" s="9">
        <f>IF($A69="","",IF($G69="","",IFERROR(SUMIFS(Comprovantes!$D$4:$D$103,Comprovantes!$C$4:$C$103,$G69,Comprovantes!$E$4:$E$103,'Parâmetros'!$D$3),0)))</f>
        <v/>
      </c>
      <c r="J69" s="9">
        <f>IF($A69="","",IF($G69="","",IFERROR(SUMIFS('Créditos Pix'!$D$4:$D$103,'Créditos Pix'!$C$4:$C$103,$G69,'Créditos Pix'!$E$4:$E$103,'Parâmetros'!$E$3)-SUMIFS('Créditos Pix'!$D$4:$D$103,'Créditos Pix'!$C$4:$C$103,$G69,'Créditos Pix'!$E$4:$E$103,'Parâmetros'!$E$4),0)))</f>
        <v/>
      </c>
      <c r="K69" s="9">
        <f>IF(OR($A69="",$F69=""),"",IFERROR($J69-$F69,""))</f>
        <v/>
      </c>
      <c r="L69" s="29">
        <f>IF(OR($A69="",$G69=""),"",IFERROR(INDEX('Créditos Pix'!$B$4:$B$103,MATCH($G69,'Créditos Pix'!$C$4:$C$103,0)),""))</f>
        <v/>
      </c>
      <c r="M69" s="22">
        <f>IF($A69="","",IF($G69="","Informar referência",IF($H69&lt;&gt;"Sim","Conferir comprovante",IF(ABS(IFERROR($I69-$F69,0))&gt;'Parâmetros'!$B$3,"Conferir comprovante",IF(ABS($J69)&lt;='Parâmetros'!$B$3,"Conferir crédito",IF(ABS($K69)&lt;='Parâmetros'!$B$3,"Conciliado","Conferir valor"))))))</f>
        <v/>
      </c>
      <c r="N69" s="15" t="n"/>
    </row>
    <row r="70" ht="20" customHeight="1">
      <c r="A70" s="15" t="n"/>
      <c r="B70" s="31" t="n"/>
      <c r="C70" s="15" t="n"/>
      <c r="D70" s="17" t="n"/>
      <c r="E70" s="18" t="n"/>
      <c r="F70" s="19">
        <f>IF(OR($A70="",$D70="",$E70=""),"",IFERROR($D70*$E70,""))</f>
        <v/>
      </c>
      <c r="G70" s="15" t="n"/>
      <c r="H70" s="20">
        <f>IF($A70="","",IF($G70="","Não",IF(COUNTIFS(Comprovantes!$C$4:$C$103,$G70,Comprovantes!$E$4:$E$103,'Parâmetros'!$D$3)&gt;0,"Sim","Não")))</f>
        <v/>
      </c>
      <c r="I70" s="19">
        <f>IF($A70="","",IF($G70="","",IFERROR(SUMIFS(Comprovantes!$D$4:$D$103,Comprovantes!$C$4:$C$103,$G70,Comprovantes!$E$4:$E$103,'Parâmetros'!$D$3),0)))</f>
        <v/>
      </c>
      <c r="J70" s="19">
        <f>IF($A70="","",IF($G70="","",IFERROR(SUMIFS('Créditos Pix'!$D$4:$D$103,'Créditos Pix'!$C$4:$C$103,$G70,'Créditos Pix'!$E$4:$E$103,'Parâmetros'!$E$3)-SUMIFS('Créditos Pix'!$D$4:$D$103,'Créditos Pix'!$C$4:$C$103,$G70,'Créditos Pix'!$E$4:$E$103,'Parâmetros'!$E$4),0)))</f>
        <v/>
      </c>
      <c r="K70" s="19">
        <f>IF(OR($A70="",$F70=""),"",IFERROR($J70-$F70,""))</f>
        <v/>
      </c>
      <c r="L70" s="32">
        <f>IF(OR($A70="",$G70=""),"",IFERROR(INDEX('Créditos Pix'!$B$4:$B$103,MATCH($G70,'Créditos Pix'!$C$4:$C$103,0)),""))</f>
        <v/>
      </c>
      <c r="M70" s="20">
        <f>IF($A70="","",IF($G70="","Informar referência",IF($H70&lt;&gt;"Sim","Conferir comprovante",IF(ABS(IFERROR($I70-$F70,0))&gt;'Parâmetros'!$B$3,"Conferir comprovante",IF(ABS($J70)&lt;='Parâmetros'!$B$3,"Conferir crédito",IF(ABS($K70)&lt;='Parâmetros'!$B$3,"Conciliado","Conferir valor"))))))</f>
        <v/>
      </c>
      <c r="N70" s="15" t="n"/>
    </row>
    <row r="71" ht="20" customHeight="1">
      <c r="A71" s="15" t="n"/>
      <c r="B71" s="31" t="n"/>
      <c r="C71" s="15" t="n"/>
      <c r="D71" s="17" t="n"/>
      <c r="E71" s="18" t="n"/>
      <c r="F71" s="9">
        <f>IF(OR($A71="",$D71="",$E71=""),"",IFERROR($D71*$E71,""))</f>
        <v/>
      </c>
      <c r="G71" s="15" t="n"/>
      <c r="H71" s="22">
        <f>IF($A71="","",IF($G71="","Não",IF(COUNTIFS(Comprovantes!$C$4:$C$103,$G71,Comprovantes!$E$4:$E$103,'Parâmetros'!$D$3)&gt;0,"Sim","Não")))</f>
        <v/>
      </c>
      <c r="I71" s="9">
        <f>IF($A71="","",IF($G71="","",IFERROR(SUMIFS(Comprovantes!$D$4:$D$103,Comprovantes!$C$4:$C$103,$G71,Comprovantes!$E$4:$E$103,'Parâmetros'!$D$3),0)))</f>
        <v/>
      </c>
      <c r="J71" s="9">
        <f>IF($A71="","",IF($G71="","",IFERROR(SUMIFS('Créditos Pix'!$D$4:$D$103,'Créditos Pix'!$C$4:$C$103,$G71,'Créditos Pix'!$E$4:$E$103,'Parâmetros'!$E$3)-SUMIFS('Créditos Pix'!$D$4:$D$103,'Créditos Pix'!$C$4:$C$103,$G71,'Créditos Pix'!$E$4:$E$103,'Parâmetros'!$E$4),0)))</f>
        <v/>
      </c>
      <c r="K71" s="9">
        <f>IF(OR($A71="",$F71=""),"",IFERROR($J71-$F71,""))</f>
        <v/>
      </c>
      <c r="L71" s="29">
        <f>IF(OR($A71="",$G71=""),"",IFERROR(INDEX('Créditos Pix'!$B$4:$B$103,MATCH($G71,'Créditos Pix'!$C$4:$C$103,0)),""))</f>
        <v/>
      </c>
      <c r="M71" s="22">
        <f>IF($A71="","",IF($G71="","Informar referência",IF($H71&lt;&gt;"Sim","Conferir comprovante",IF(ABS(IFERROR($I71-$F71,0))&gt;'Parâmetros'!$B$3,"Conferir comprovante",IF(ABS($J71)&lt;='Parâmetros'!$B$3,"Conferir crédito",IF(ABS($K71)&lt;='Parâmetros'!$B$3,"Conciliado","Conferir valor"))))))</f>
        <v/>
      </c>
      <c r="N71" s="15" t="n"/>
    </row>
    <row r="72" ht="20" customHeight="1">
      <c r="A72" s="15" t="n"/>
      <c r="B72" s="31" t="n"/>
      <c r="C72" s="15" t="n"/>
      <c r="D72" s="17" t="n"/>
      <c r="E72" s="18" t="n"/>
      <c r="F72" s="19">
        <f>IF(OR($A72="",$D72="",$E72=""),"",IFERROR($D72*$E72,""))</f>
        <v/>
      </c>
      <c r="G72" s="15" t="n"/>
      <c r="H72" s="20">
        <f>IF($A72="","",IF($G72="","Não",IF(COUNTIFS(Comprovantes!$C$4:$C$103,$G72,Comprovantes!$E$4:$E$103,'Parâmetros'!$D$3)&gt;0,"Sim","Não")))</f>
        <v/>
      </c>
      <c r="I72" s="19">
        <f>IF($A72="","",IF($G72="","",IFERROR(SUMIFS(Comprovantes!$D$4:$D$103,Comprovantes!$C$4:$C$103,$G72,Comprovantes!$E$4:$E$103,'Parâmetros'!$D$3),0)))</f>
        <v/>
      </c>
      <c r="J72" s="19">
        <f>IF($A72="","",IF($G72="","",IFERROR(SUMIFS('Créditos Pix'!$D$4:$D$103,'Créditos Pix'!$C$4:$C$103,$G72,'Créditos Pix'!$E$4:$E$103,'Parâmetros'!$E$3)-SUMIFS('Créditos Pix'!$D$4:$D$103,'Créditos Pix'!$C$4:$C$103,$G72,'Créditos Pix'!$E$4:$E$103,'Parâmetros'!$E$4),0)))</f>
        <v/>
      </c>
      <c r="K72" s="19">
        <f>IF(OR($A72="",$F72=""),"",IFERROR($J72-$F72,""))</f>
        <v/>
      </c>
      <c r="L72" s="32">
        <f>IF(OR($A72="",$G72=""),"",IFERROR(INDEX('Créditos Pix'!$B$4:$B$103,MATCH($G72,'Créditos Pix'!$C$4:$C$103,0)),""))</f>
        <v/>
      </c>
      <c r="M72" s="20">
        <f>IF($A72="","",IF($G72="","Informar referência",IF($H72&lt;&gt;"Sim","Conferir comprovante",IF(ABS(IFERROR($I72-$F72,0))&gt;'Parâmetros'!$B$3,"Conferir comprovante",IF(ABS($J72)&lt;='Parâmetros'!$B$3,"Conferir crédito",IF(ABS($K72)&lt;='Parâmetros'!$B$3,"Conciliado","Conferir valor"))))))</f>
        <v/>
      </c>
      <c r="N72" s="15" t="n"/>
    </row>
    <row r="73" ht="20" customHeight="1">
      <c r="A73" s="15" t="n"/>
      <c r="B73" s="31" t="n"/>
      <c r="C73" s="15" t="n"/>
      <c r="D73" s="17" t="n"/>
      <c r="E73" s="18" t="n"/>
      <c r="F73" s="9">
        <f>IF(OR($A73="",$D73="",$E73=""),"",IFERROR($D73*$E73,""))</f>
        <v/>
      </c>
      <c r="G73" s="15" t="n"/>
      <c r="H73" s="22">
        <f>IF($A73="","",IF($G73="","Não",IF(COUNTIFS(Comprovantes!$C$4:$C$103,$G73,Comprovantes!$E$4:$E$103,'Parâmetros'!$D$3)&gt;0,"Sim","Não")))</f>
        <v/>
      </c>
      <c r="I73" s="9">
        <f>IF($A73="","",IF($G73="","",IFERROR(SUMIFS(Comprovantes!$D$4:$D$103,Comprovantes!$C$4:$C$103,$G73,Comprovantes!$E$4:$E$103,'Parâmetros'!$D$3),0)))</f>
        <v/>
      </c>
      <c r="J73" s="9">
        <f>IF($A73="","",IF($G73="","",IFERROR(SUMIFS('Créditos Pix'!$D$4:$D$103,'Créditos Pix'!$C$4:$C$103,$G73,'Créditos Pix'!$E$4:$E$103,'Parâmetros'!$E$3)-SUMIFS('Créditos Pix'!$D$4:$D$103,'Créditos Pix'!$C$4:$C$103,$G73,'Créditos Pix'!$E$4:$E$103,'Parâmetros'!$E$4),0)))</f>
        <v/>
      </c>
      <c r="K73" s="9">
        <f>IF(OR($A73="",$F73=""),"",IFERROR($J73-$F73,""))</f>
        <v/>
      </c>
      <c r="L73" s="29">
        <f>IF(OR($A73="",$G73=""),"",IFERROR(INDEX('Créditos Pix'!$B$4:$B$103,MATCH($G73,'Créditos Pix'!$C$4:$C$103,0)),""))</f>
        <v/>
      </c>
      <c r="M73" s="22">
        <f>IF($A73="","",IF($G73="","Informar referência",IF($H73&lt;&gt;"Sim","Conferir comprovante",IF(ABS(IFERROR($I73-$F73,0))&gt;'Parâmetros'!$B$3,"Conferir comprovante",IF(ABS($J73)&lt;='Parâmetros'!$B$3,"Conferir crédito",IF(ABS($K73)&lt;='Parâmetros'!$B$3,"Conciliado","Conferir valor"))))))</f>
        <v/>
      </c>
      <c r="N73" s="15" t="n"/>
    </row>
    <row r="74" ht="20" customHeight="1">
      <c r="A74" s="15" t="n"/>
      <c r="B74" s="31" t="n"/>
      <c r="C74" s="15" t="n"/>
      <c r="D74" s="17" t="n"/>
      <c r="E74" s="18" t="n"/>
      <c r="F74" s="19">
        <f>IF(OR($A74="",$D74="",$E74=""),"",IFERROR($D74*$E74,""))</f>
        <v/>
      </c>
      <c r="G74" s="15" t="n"/>
      <c r="H74" s="20">
        <f>IF($A74="","",IF($G74="","Não",IF(COUNTIFS(Comprovantes!$C$4:$C$103,$G74,Comprovantes!$E$4:$E$103,'Parâmetros'!$D$3)&gt;0,"Sim","Não")))</f>
        <v/>
      </c>
      <c r="I74" s="19">
        <f>IF($A74="","",IF($G74="","",IFERROR(SUMIFS(Comprovantes!$D$4:$D$103,Comprovantes!$C$4:$C$103,$G74,Comprovantes!$E$4:$E$103,'Parâmetros'!$D$3),0)))</f>
        <v/>
      </c>
      <c r="J74" s="19">
        <f>IF($A74="","",IF($G74="","",IFERROR(SUMIFS('Créditos Pix'!$D$4:$D$103,'Créditos Pix'!$C$4:$C$103,$G74,'Créditos Pix'!$E$4:$E$103,'Parâmetros'!$E$3)-SUMIFS('Créditos Pix'!$D$4:$D$103,'Créditos Pix'!$C$4:$C$103,$G74,'Créditos Pix'!$E$4:$E$103,'Parâmetros'!$E$4),0)))</f>
        <v/>
      </c>
      <c r="K74" s="19">
        <f>IF(OR($A74="",$F74=""),"",IFERROR($J74-$F74,""))</f>
        <v/>
      </c>
      <c r="L74" s="32">
        <f>IF(OR($A74="",$G74=""),"",IFERROR(INDEX('Créditos Pix'!$B$4:$B$103,MATCH($G74,'Créditos Pix'!$C$4:$C$103,0)),""))</f>
        <v/>
      </c>
      <c r="M74" s="20">
        <f>IF($A74="","",IF($G74="","Informar referência",IF($H74&lt;&gt;"Sim","Conferir comprovante",IF(ABS(IFERROR($I74-$F74,0))&gt;'Parâmetros'!$B$3,"Conferir comprovante",IF(ABS($J74)&lt;='Parâmetros'!$B$3,"Conferir crédito",IF(ABS($K74)&lt;='Parâmetros'!$B$3,"Conciliado","Conferir valor"))))))</f>
        <v/>
      </c>
      <c r="N74" s="15" t="n"/>
    </row>
    <row r="75" ht="20" customHeight="1">
      <c r="A75" s="15" t="n"/>
      <c r="B75" s="31" t="n"/>
      <c r="C75" s="15" t="n"/>
      <c r="D75" s="17" t="n"/>
      <c r="E75" s="18" t="n"/>
      <c r="F75" s="9">
        <f>IF(OR($A75="",$D75="",$E75=""),"",IFERROR($D75*$E75,""))</f>
        <v/>
      </c>
      <c r="G75" s="15" t="n"/>
      <c r="H75" s="22">
        <f>IF($A75="","",IF($G75="","Não",IF(COUNTIFS(Comprovantes!$C$4:$C$103,$G75,Comprovantes!$E$4:$E$103,'Parâmetros'!$D$3)&gt;0,"Sim","Não")))</f>
        <v/>
      </c>
      <c r="I75" s="9">
        <f>IF($A75="","",IF($G75="","",IFERROR(SUMIFS(Comprovantes!$D$4:$D$103,Comprovantes!$C$4:$C$103,$G75,Comprovantes!$E$4:$E$103,'Parâmetros'!$D$3),0)))</f>
        <v/>
      </c>
      <c r="J75" s="9">
        <f>IF($A75="","",IF($G75="","",IFERROR(SUMIFS('Créditos Pix'!$D$4:$D$103,'Créditos Pix'!$C$4:$C$103,$G75,'Créditos Pix'!$E$4:$E$103,'Parâmetros'!$E$3)-SUMIFS('Créditos Pix'!$D$4:$D$103,'Créditos Pix'!$C$4:$C$103,$G75,'Créditos Pix'!$E$4:$E$103,'Parâmetros'!$E$4),0)))</f>
        <v/>
      </c>
      <c r="K75" s="9">
        <f>IF(OR($A75="",$F75=""),"",IFERROR($J75-$F75,""))</f>
        <v/>
      </c>
      <c r="L75" s="29">
        <f>IF(OR($A75="",$G75=""),"",IFERROR(INDEX('Créditos Pix'!$B$4:$B$103,MATCH($G75,'Créditos Pix'!$C$4:$C$103,0)),""))</f>
        <v/>
      </c>
      <c r="M75" s="22">
        <f>IF($A75="","",IF($G75="","Informar referência",IF($H75&lt;&gt;"Sim","Conferir comprovante",IF(ABS(IFERROR($I75-$F75,0))&gt;'Parâmetros'!$B$3,"Conferir comprovante",IF(ABS($J75)&lt;='Parâmetros'!$B$3,"Conferir crédito",IF(ABS($K75)&lt;='Parâmetros'!$B$3,"Conciliado","Conferir valor"))))))</f>
        <v/>
      </c>
      <c r="N75" s="15" t="n"/>
    </row>
    <row r="76" ht="20" customHeight="1">
      <c r="A76" s="15" t="n"/>
      <c r="B76" s="31" t="n"/>
      <c r="C76" s="15" t="n"/>
      <c r="D76" s="17" t="n"/>
      <c r="E76" s="18" t="n"/>
      <c r="F76" s="19">
        <f>IF(OR($A76="",$D76="",$E76=""),"",IFERROR($D76*$E76,""))</f>
        <v/>
      </c>
      <c r="G76" s="15" t="n"/>
      <c r="H76" s="20">
        <f>IF($A76="","",IF($G76="","Não",IF(COUNTIFS(Comprovantes!$C$4:$C$103,$G76,Comprovantes!$E$4:$E$103,'Parâmetros'!$D$3)&gt;0,"Sim","Não")))</f>
        <v/>
      </c>
      <c r="I76" s="19">
        <f>IF($A76="","",IF($G76="","",IFERROR(SUMIFS(Comprovantes!$D$4:$D$103,Comprovantes!$C$4:$C$103,$G76,Comprovantes!$E$4:$E$103,'Parâmetros'!$D$3),0)))</f>
        <v/>
      </c>
      <c r="J76" s="19">
        <f>IF($A76="","",IF($G76="","",IFERROR(SUMIFS('Créditos Pix'!$D$4:$D$103,'Créditos Pix'!$C$4:$C$103,$G76,'Créditos Pix'!$E$4:$E$103,'Parâmetros'!$E$3)-SUMIFS('Créditos Pix'!$D$4:$D$103,'Créditos Pix'!$C$4:$C$103,$G76,'Créditos Pix'!$E$4:$E$103,'Parâmetros'!$E$4),0)))</f>
        <v/>
      </c>
      <c r="K76" s="19">
        <f>IF(OR($A76="",$F76=""),"",IFERROR($J76-$F76,""))</f>
        <v/>
      </c>
      <c r="L76" s="32">
        <f>IF(OR($A76="",$G76=""),"",IFERROR(INDEX('Créditos Pix'!$B$4:$B$103,MATCH($G76,'Créditos Pix'!$C$4:$C$103,0)),""))</f>
        <v/>
      </c>
      <c r="M76" s="20">
        <f>IF($A76="","",IF($G76="","Informar referência",IF($H76&lt;&gt;"Sim","Conferir comprovante",IF(ABS(IFERROR($I76-$F76,0))&gt;'Parâmetros'!$B$3,"Conferir comprovante",IF(ABS($J76)&lt;='Parâmetros'!$B$3,"Conferir crédito",IF(ABS($K76)&lt;='Parâmetros'!$B$3,"Conciliado","Conferir valor"))))))</f>
        <v/>
      </c>
      <c r="N76" s="15" t="n"/>
    </row>
    <row r="77" ht="20" customHeight="1">
      <c r="A77" s="15" t="n"/>
      <c r="B77" s="31" t="n"/>
      <c r="C77" s="15" t="n"/>
      <c r="D77" s="17" t="n"/>
      <c r="E77" s="18" t="n"/>
      <c r="F77" s="9">
        <f>IF(OR($A77="",$D77="",$E77=""),"",IFERROR($D77*$E77,""))</f>
        <v/>
      </c>
      <c r="G77" s="15" t="n"/>
      <c r="H77" s="22">
        <f>IF($A77="","",IF($G77="","Não",IF(COUNTIFS(Comprovantes!$C$4:$C$103,$G77,Comprovantes!$E$4:$E$103,'Parâmetros'!$D$3)&gt;0,"Sim","Não")))</f>
        <v/>
      </c>
      <c r="I77" s="9">
        <f>IF($A77="","",IF($G77="","",IFERROR(SUMIFS(Comprovantes!$D$4:$D$103,Comprovantes!$C$4:$C$103,$G77,Comprovantes!$E$4:$E$103,'Parâmetros'!$D$3),0)))</f>
        <v/>
      </c>
      <c r="J77" s="9">
        <f>IF($A77="","",IF($G77="","",IFERROR(SUMIFS('Créditos Pix'!$D$4:$D$103,'Créditos Pix'!$C$4:$C$103,$G77,'Créditos Pix'!$E$4:$E$103,'Parâmetros'!$E$3)-SUMIFS('Créditos Pix'!$D$4:$D$103,'Créditos Pix'!$C$4:$C$103,$G77,'Créditos Pix'!$E$4:$E$103,'Parâmetros'!$E$4),0)))</f>
        <v/>
      </c>
      <c r="K77" s="9">
        <f>IF(OR($A77="",$F77=""),"",IFERROR($J77-$F77,""))</f>
        <v/>
      </c>
      <c r="L77" s="29">
        <f>IF(OR($A77="",$G77=""),"",IFERROR(INDEX('Créditos Pix'!$B$4:$B$103,MATCH($G77,'Créditos Pix'!$C$4:$C$103,0)),""))</f>
        <v/>
      </c>
      <c r="M77" s="22">
        <f>IF($A77="","",IF($G77="","Informar referência",IF($H77&lt;&gt;"Sim","Conferir comprovante",IF(ABS(IFERROR($I77-$F77,0))&gt;'Parâmetros'!$B$3,"Conferir comprovante",IF(ABS($J77)&lt;='Parâmetros'!$B$3,"Conferir crédito",IF(ABS($K77)&lt;='Parâmetros'!$B$3,"Conciliado","Conferir valor"))))))</f>
        <v/>
      </c>
      <c r="N77" s="15" t="n"/>
    </row>
    <row r="78" ht="20" customHeight="1">
      <c r="A78" s="15" t="n"/>
      <c r="B78" s="31" t="n"/>
      <c r="C78" s="15" t="n"/>
      <c r="D78" s="17" t="n"/>
      <c r="E78" s="18" t="n"/>
      <c r="F78" s="19">
        <f>IF(OR($A78="",$D78="",$E78=""),"",IFERROR($D78*$E78,""))</f>
        <v/>
      </c>
      <c r="G78" s="15" t="n"/>
      <c r="H78" s="20">
        <f>IF($A78="","",IF($G78="","Não",IF(COUNTIFS(Comprovantes!$C$4:$C$103,$G78,Comprovantes!$E$4:$E$103,'Parâmetros'!$D$3)&gt;0,"Sim","Não")))</f>
        <v/>
      </c>
      <c r="I78" s="19">
        <f>IF($A78="","",IF($G78="","",IFERROR(SUMIFS(Comprovantes!$D$4:$D$103,Comprovantes!$C$4:$C$103,$G78,Comprovantes!$E$4:$E$103,'Parâmetros'!$D$3),0)))</f>
        <v/>
      </c>
      <c r="J78" s="19">
        <f>IF($A78="","",IF($G78="","",IFERROR(SUMIFS('Créditos Pix'!$D$4:$D$103,'Créditos Pix'!$C$4:$C$103,$G78,'Créditos Pix'!$E$4:$E$103,'Parâmetros'!$E$3)-SUMIFS('Créditos Pix'!$D$4:$D$103,'Créditos Pix'!$C$4:$C$103,$G78,'Créditos Pix'!$E$4:$E$103,'Parâmetros'!$E$4),0)))</f>
        <v/>
      </c>
      <c r="K78" s="19">
        <f>IF(OR($A78="",$F78=""),"",IFERROR($J78-$F78,""))</f>
        <v/>
      </c>
      <c r="L78" s="32">
        <f>IF(OR($A78="",$G78=""),"",IFERROR(INDEX('Créditos Pix'!$B$4:$B$103,MATCH($G78,'Créditos Pix'!$C$4:$C$103,0)),""))</f>
        <v/>
      </c>
      <c r="M78" s="20">
        <f>IF($A78="","",IF($G78="","Informar referência",IF($H78&lt;&gt;"Sim","Conferir comprovante",IF(ABS(IFERROR($I78-$F78,0))&gt;'Parâmetros'!$B$3,"Conferir comprovante",IF(ABS($J78)&lt;='Parâmetros'!$B$3,"Conferir crédito",IF(ABS($K78)&lt;='Parâmetros'!$B$3,"Conciliado","Conferir valor"))))))</f>
        <v/>
      </c>
      <c r="N78" s="15" t="n"/>
    </row>
    <row r="79" ht="20" customHeight="1">
      <c r="A79" s="15" t="n"/>
      <c r="B79" s="31" t="n"/>
      <c r="C79" s="15" t="n"/>
      <c r="D79" s="17" t="n"/>
      <c r="E79" s="18" t="n"/>
      <c r="F79" s="9">
        <f>IF(OR($A79="",$D79="",$E79=""),"",IFERROR($D79*$E79,""))</f>
        <v/>
      </c>
      <c r="G79" s="15" t="n"/>
      <c r="H79" s="22">
        <f>IF($A79="","",IF($G79="","Não",IF(COUNTIFS(Comprovantes!$C$4:$C$103,$G79,Comprovantes!$E$4:$E$103,'Parâmetros'!$D$3)&gt;0,"Sim","Não")))</f>
        <v/>
      </c>
      <c r="I79" s="9">
        <f>IF($A79="","",IF($G79="","",IFERROR(SUMIFS(Comprovantes!$D$4:$D$103,Comprovantes!$C$4:$C$103,$G79,Comprovantes!$E$4:$E$103,'Parâmetros'!$D$3),0)))</f>
        <v/>
      </c>
      <c r="J79" s="9">
        <f>IF($A79="","",IF($G79="","",IFERROR(SUMIFS('Créditos Pix'!$D$4:$D$103,'Créditos Pix'!$C$4:$C$103,$G79,'Créditos Pix'!$E$4:$E$103,'Parâmetros'!$E$3)-SUMIFS('Créditos Pix'!$D$4:$D$103,'Créditos Pix'!$C$4:$C$103,$G79,'Créditos Pix'!$E$4:$E$103,'Parâmetros'!$E$4),0)))</f>
        <v/>
      </c>
      <c r="K79" s="9">
        <f>IF(OR($A79="",$F79=""),"",IFERROR($J79-$F79,""))</f>
        <v/>
      </c>
      <c r="L79" s="29">
        <f>IF(OR($A79="",$G79=""),"",IFERROR(INDEX('Créditos Pix'!$B$4:$B$103,MATCH($G79,'Créditos Pix'!$C$4:$C$103,0)),""))</f>
        <v/>
      </c>
      <c r="M79" s="22">
        <f>IF($A79="","",IF($G79="","Informar referência",IF($H79&lt;&gt;"Sim","Conferir comprovante",IF(ABS(IFERROR($I79-$F79,0))&gt;'Parâmetros'!$B$3,"Conferir comprovante",IF(ABS($J79)&lt;='Parâmetros'!$B$3,"Conferir crédito",IF(ABS($K79)&lt;='Parâmetros'!$B$3,"Conciliado","Conferir valor"))))))</f>
        <v/>
      </c>
      <c r="N79" s="15" t="n"/>
    </row>
    <row r="80" ht="20" customHeight="1">
      <c r="A80" s="15" t="n"/>
      <c r="B80" s="31" t="n"/>
      <c r="C80" s="15" t="n"/>
      <c r="D80" s="17" t="n"/>
      <c r="E80" s="18" t="n"/>
      <c r="F80" s="19">
        <f>IF(OR($A80="",$D80="",$E80=""),"",IFERROR($D80*$E80,""))</f>
        <v/>
      </c>
      <c r="G80" s="15" t="n"/>
      <c r="H80" s="20">
        <f>IF($A80="","",IF($G80="","Não",IF(COUNTIFS(Comprovantes!$C$4:$C$103,$G80,Comprovantes!$E$4:$E$103,'Parâmetros'!$D$3)&gt;0,"Sim","Não")))</f>
        <v/>
      </c>
      <c r="I80" s="19">
        <f>IF($A80="","",IF($G80="","",IFERROR(SUMIFS(Comprovantes!$D$4:$D$103,Comprovantes!$C$4:$C$103,$G80,Comprovantes!$E$4:$E$103,'Parâmetros'!$D$3),0)))</f>
        <v/>
      </c>
      <c r="J80" s="19">
        <f>IF($A80="","",IF($G80="","",IFERROR(SUMIFS('Créditos Pix'!$D$4:$D$103,'Créditos Pix'!$C$4:$C$103,$G80,'Créditos Pix'!$E$4:$E$103,'Parâmetros'!$E$3)-SUMIFS('Créditos Pix'!$D$4:$D$103,'Créditos Pix'!$C$4:$C$103,$G80,'Créditos Pix'!$E$4:$E$103,'Parâmetros'!$E$4),0)))</f>
        <v/>
      </c>
      <c r="K80" s="19">
        <f>IF(OR($A80="",$F80=""),"",IFERROR($J80-$F80,""))</f>
        <v/>
      </c>
      <c r="L80" s="32">
        <f>IF(OR($A80="",$G80=""),"",IFERROR(INDEX('Créditos Pix'!$B$4:$B$103,MATCH($G80,'Créditos Pix'!$C$4:$C$103,0)),""))</f>
        <v/>
      </c>
      <c r="M80" s="20">
        <f>IF($A80="","",IF($G80="","Informar referência",IF($H80&lt;&gt;"Sim","Conferir comprovante",IF(ABS(IFERROR($I80-$F80,0))&gt;'Parâmetros'!$B$3,"Conferir comprovante",IF(ABS($J80)&lt;='Parâmetros'!$B$3,"Conferir crédito",IF(ABS($K80)&lt;='Parâmetros'!$B$3,"Conciliado","Conferir valor"))))))</f>
        <v/>
      </c>
      <c r="N80" s="15" t="n"/>
    </row>
    <row r="81" ht="20" customHeight="1">
      <c r="A81" s="15" t="n"/>
      <c r="B81" s="31" t="n"/>
      <c r="C81" s="15" t="n"/>
      <c r="D81" s="17" t="n"/>
      <c r="E81" s="18" t="n"/>
      <c r="F81" s="9">
        <f>IF(OR($A81="",$D81="",$E81=""),"",IFERROR($D81*$E81,""))</f>
        <v/>
      </c>
      <c r="G81" s="15" t="n"/>
      <c r="H81" s="22">
        <f>IF($A81="","",IF($G81="","Não",IF(COUNTIFS(Comprovantes!$C$4:$C$103,$G81,Comprovantes!$E$4:$E$103,'Parâmetros'!$D$3)&gt;0,"Sim","Não")))</f>
        <v/>
      </c>
      <c r="I81" s="9">
        <f>IF($A81="","",IF($G81="","",IFERROR(SUMIFS(Comprovantes!$D$4:$D$103,Comprovantes!$C$4:$C$103,$G81,Comprovantes!$E$4:$E$103,'Parâmetros'!$D$3),0)))</f>
        <v/>
      </c>
      <c r="J81" s="9">
        <f>IF($A81="","",IF($G81="","",IFERROR(SUMIFS('Créditos Pix'!$D$4:$D$103,'Créditos Pix'!$C$4:$C$103,$G81,'Créditos Pix'!$E$4:$E$103,'Parâmetros'!$E$3)-SUMIFS('Créditos Pix'!$D$4:$D$103,'Créditos Pix'!$C$4:$C$103,$G81,'Créditos Pix'!$E$4:$E$103,'Parâmetros'!$E$4),0)))</f>
        <v/>
      </c>
      <c r="K81" s="9">
        <f>IF(OR($A81="",$F81=""),"",IFERROR($J81-$F81,""))</f>
        <v/>
      </c>
      <c r="L81" s="29">
        <f>IF(OR($A81="",$G81=""),"",IFERROR(INDEX('Créditos Pix'!$B$4:$B$103,MATCH($G81,'Créditos Pix'!$C$4:$C$103,0)),""))</f>
        <v/>
      </c>
      <c r="M81" s="22">
        <f>IF($A81="","",IF($G81="","Informar referência",IF($H81&lt;&gt;"Sim","Conferir comprovante",IF(ABS(IFERROR($I81-$F81,0))&gt;'Parâmetros'!$B$3,"Conferir comprovante",IF(ABS($J81)&lt;='Parâmetros'!$B$3,"Conferir crédito",IF(ABS($K81)&lt;='Parâmetros'!$B$3,"Conciliado","Conferir valor"))))))</f>
        <v/>
      </c>
      <c r="N81" s="15" t="n"/>
    </row>
    <row r="82" ht="20" customHeight="1">
      <c r="A82" s="15" t="n"/>
      <c r="B82" s="31" t="n"/>
      <c r="C82" s="15" t="n"/>
      <c r="D82" s="17" t="n"/>
      <c r="E82" s="18" t="n"/>
      <c r="F82" s="19">
        <f>IF(OR($A82="",$D82="",$E82=""),"",IFERROR($D82*$E82,""))</f>
        <v/>
      </c>
      <c r="G82" s="15" t="n"/>
      <c r="H82" s="20">
        <f>IF($A82="","",IF($G82="","Não",IF(COUNTIFS(Comprovantes!$C$4:$C$103,$G82,Comprovantes!$E$4:$E$103,'Parâmetros'!$D$3)&gt;0,"Sim","Não")))</f>
        <v/>
      </c>
      <c r="I82" s="19">
        <f>IF($A82="","",IF($G82="","",IFERROR(SUMIFS(Comprovantes!$D$4:$D$103,Comprovantes!$C$4:$C$103,$G82,Comprovantes!$E$4:$E$103,'Parâmetros'!$D$3),0)))</f>
        <v/>
      </c>
      <c r="J82" s="19">
        <f>IF($A82="","",IF($G82="","",IFERROR(SUMIFS('Créditos Pix'!$D$4:$D$103,'Créditos Pix'!$C$4:$C$103,$G82,'Créditos Pix'!$E$4:$E$103,'Parâmetros'!$E$3)-SUMIFS('Créditos Pix'!$D$4:$D$103,'Créditos Pix'!$C$4:$C$103,$G82,'Créditos Pix'!$E$4:$E$103,'Parâmetros'!$E$4),0)))</f>
        <v/>
      </c>
      <c r="K82" s="19">
        <f>IF(OR($A82="",$F82=""),"",IFERROR($J82-$F82,""))</f>
        <v/>
      </c>
      <c r="L82" s="32">
        <f>IF(OR($A82="",$G82=""),"",IFERROR(INDEX('Créditos Pix'!$B$4:$B$103,MATCH($G82,'Créditos Pix'!$C$4:$C$103,0)),""))</f>
        <v/>
      </c>
      <c r="M82" s="20">
        <f>IF($A82="","",IF($G82="","Informar referência",IF($H82&lt;&gt;"Sim","Conferir comprovante",IF(ABS(IFERROR($I82-$F82,0))&gt;'Parâmetros'!$B$3,"Conferir comprovante",IF(ABS($J82)&lt;='Parâmetros'!$B$3,"Conferir crédito",IF(ABS($K82)&lt;='Parâmetros'!$B$3,"Conciliado","Conferir valor"))))))</f>
        <v/>
      </c>
      <c r="N82" s="15" t="n"/>
    </row>
    <row r="83" ht="20" customHeight="1">
      <c r="A83" s="15" t="n"/>
      <c r="B83" s="31" t="n"/>
      <c r="C83" s="15" t="n"/>
      <c r="D83" s="17" t="n"/>
      <c r="E83" s="18" t="n"/>
      <c r="F83" s="9">
        <f>IF(OR($A83="",$D83="",$E83=""),"",IFERROR($D83*$E83,""))</f>
        <v/>
      </c>
      <c r="G83" s="15" t="n"/>
      <c r="H83" s="22">
        <f>IF($A83="","",IF($G83="","Não",IF(COUNTIFS(Comprovantes!$C$4:$C$103,$G83,Comprovantes!$E$4:$E$103,'Parâmetros'!$D$3)&gt;0,"Sim","Não")))</f>
        <v/>
      </c>
      <c r="I83" s="9">
        <f>IF($A83="","",IF($G83="","",IFERROR(SUMIFS(Comprovantes!$D$4:$D$103,Comprovantes!$C$4:$C$103,$G83,Comprovantes!$E$4:$E$103,'Parâmetros'!$D$3),0)))</f>
        <v/>
      </c>
      <c r="J83" s="9">
        <f>IF($A83="","",IF($G83="","",IFERROR(SUMIFS('Créditos Pix'!$D$4:$D$103,'Créditos Pix'!$C$4:$C$103,$G83,'Créditos Pix'!$E$4:$E$103,'Parâmetros'!$E$3)-SUMIFS('Créditos Pix'!$D$4:$D$103,'Créditos Pix'!$C$4:$C$103,$G83,'Créditos Pix'!$E$4:$E$103,'Parâmetros'!$E$4),0)))</f>
        <v/>
      </c>
      <c r="K83" s="9">
        <f>IF(OR($A83="",$F83=""),"",IFERROR($J83-$F83,""))</f>
        <v/>
      </c>
      <c r="L83" s="29">
        <f>IF(OR($A83="",$G83=""),"",IFERROR(INDEX('Créditos Pix'!$B$4:$B$103,MATCH($G83,'Créditos Pix'!$C$4:$C$103,0)),""))</f>
        <v/>
      </c>
      <c r="M83" s="22">
        <f>IF($A83="","",IF($G83="","Informar referência",IF($H83&lt;&gt;"Sim","Conferir comprovante",IF(ABS(IFERROR($I83-$F83,0))&gt;'Parâmetros'!$B$3,"Conferir comprovante",IF(ABS($J83)&lt;='Parâmetros'!$B$3,"Conferir crédito",IF(ABS($K83)&lt;='Parâmetros'!$B$3,"Conciliado","Conferir valor"))))))</f>
        <v/>
      </c>
      <c r="N83" s="15" t="n"/>
    </row>
    <row r="84" ht="20" customHeight="1">
      <c r="A84" s="15" t="n"/>
      <c r="B84" s="31" t="n"/>
      <c r="C84" s="15" t="n"/>
      <c r="D84" s="17" t="n"/>
      <c r="E84" s="18" t="n"/>
      <c r="F84" s="19">
        <f>IF(OR($A84="",$D84="",$E84=""),"",IFERROR($D84*$E84,""))</f>
        <v/>
      </c>
      <c r="G84" s="15" t="n"/>
      <c r="H84" s="20">
        <f>IF($A84="","",IF($G84="","Não",IF(COUNTIFS(Comprovantes!$C$4:$C$103,$G84,Comprovantes!$E$4:$E$103,'Parâmetros'!$D$3)&gt;0,"Sim","Não")))</f>
        <v/>
      </c>
      <c r="I84" s="19">
        <f>IF($A84="","",IF($G84="","",IFERROR(SUMIFS(Comprovantes!$D$4:$D$103,Comprovantes!$C$4:$C$103,$G84,Comprovantes!$E$4:$E$103,'Parâmetros'!$D$3),0)))</f>
        <v/>
      </c>
      <c r="J84" s="19">
        <f>IF($A84="","",IF($G84="","",IFERROR(SUMIFS('Créditos Pix'!$D$4:$D$103,'Créditos Pix'!$C$4:$C$103,$G84,'Créditos Pix'!$E$4:$E$103,'Parâmetros'!$E$3)-SUMIFS('Créditos Pix'!$D$4:$D$103,'Créditos Pix'!$C$4:$C$103,$G84,'Créditos Pix'!$E$4:$E$103,'Parâmetros'!$E$4),0)))</f>
        <v/>
      </c>
      <c r="K84" s="19">
        <f>IF(OR($A84="",$F84=""),"",IFERROR($J84-$F84,""))</f>
        <v/>
      </c>
      <c r="L84" s="32">
        <f>IF(OR($A84="",$G84=""),"",IFERROR(INDEX('Créditos Pix'!$B$4:$B$103,MATCH($G84,'Créditos Pix'!$C$4:$C$103,0)),""))</f>
        <v/>
      </c>
      <c r="M84" s="20">
        <f>IF($A84="","",IF($G84="","Informar referência",IF($H84&lt;&gt;"Sim","Conferir comprovante",IF(ABS(IFERROR($I84-$F84,0))&gt;'Parâmetros'!$B$3,"Conferir comprovante",IF(ABS($J84)&lt;='Parâmetros'!$B$3,"Conferir crédito",IF(ABS($K84)&lt;='Parâmetros'!$B$3,"Conciliado","Conferir valor"))))))</f>
        <v/>
      </c>
      <c r="N84" s="15" t="n"/>
    </row>
    <row r="85" ht="20" customHeight="1">
      <c r="A85" s="15" t="n"/>
      <c r="B85" s="31" t="n"/>
      <c r="C85" s="15" t="n"/>
      <c r="D85" s="17" t="n"/>
      <c r="E85" s="18" t="n"/>
      <c r="F85" s="9">
        <f>IF(OR($A85="",$D85="",$E85=""),"",IFERROR($D85*$E85,""))</f>
        <v/>
      </c>
      <c r="G85" s="15" t="n"/>
      <c r="H85" s="22">
        <f>IF($A85="","",IF($G85="","Não",IF(COUNTIFS(Comprovantes!$C$4:$C$103,$G85,Comprovantes!$E$4:$E$103,'Parâmetros'!$D$3)&gt;0,"Sim","Não")))</f>
        <v/>
      </c>
      <c r="I85" s="9">
        <f>IF($A85="","",IF($G85="","",IFERROR(SUMIFS(Comprovantes!$D$4:$D$103,Comprovantes!$C$4:$C$103,$G85,Comprovantes!$E$4:$E$103,'Parâmetros'!$D$3),0)))</f>
        <v/>
      </c>
      <c r="J85" s="9">
        <f>IF($A85="","",IF($G85="","",IFERROR(SUMIFS('Créditos Pix'!$D$4:$D$103,'Créditos Pix'!$C$4:$C$103,$G85,'Créditos Pix'!$E$4:$E$103,'Parâmetros'!$E$3)-SUMIFS('Créditos Pix'!$D$4:$D$103,'Créditos Pix'!$C$4:$C$103,$G85,'Créditos Pix'!$E$4:$E$103,'Parâmetros'!$E$4),0)))</f>
        <v/>
      </c>
      <c r="K85" s="9">
        <f>IF(OR($A85="",$F85=""),"",IFERROR($J85-$F85,""))</f>
        <v/>
      </c>
      <c r="L85" s="29">
        <f>IF(OR($A85="",$G85=""),"",IFERROR(INDEX('Créditos Pix'!$B$4:$B$103,MATCH($G85,'Créditos Pix'!$C$4:$C$103,0)),""))</f>
        <v/>
      </c>
      <c r="M85" s="22">
        <f>IF($A85="","",IF($G85="","Informar referência",IF($H85&lt;&gt;"Sim","Conferir comprovante",IF(ABS(IFERROR($I85-$F85,0))&gt;'Parâmetros'!$B$3,"Conferir comprovante",IF(ABS($J85)&lt;='Parâmetros'!$B$3,"Conferir crédito",IF(ABS($K85)&lt;='Parâmetros'!$B$3,"Conciliado","Conferir valor"))))))</f>
        <v/>
      </c>
      <c r="N85" s="15" t="n"/>
    </row>
    <row r="86" ht="20" customHeight="1">
      <c r="A86" s="15" t="n"/>
      <c r="B86" s="31" t="n"/>
      <c r="C86" s="15" t="n"/>
      <c r="D86" s="17" t="n"/>
      <c r="E86" s="18" t="n"/>
      <c r="F86" s="19">
        <f>IF(OR($A86="",$D86="",$E86=""),"",IFERROR($D86*$E86,""))</f>
        <v/>
      </c>
      <c r="G86" s="15" t="n"/>
      <c r="H86" s="20">
        <f>IF($A86="","",IF($G86="","Não",IF(COUNTIFS(Comprovantes!$C$4:$C$103,$G86,Comprovantes!$E$4:$E$103,'Parâmetros'!$D$3)&gt;0,"Sim","Não")))</f>
        <v/>
      </c>
      <c r="I86" s="19">
        <f>IF($A86="","",IF($G86="","",IFERROR(SUMIFS(Comprovantes!$D$4:$D$103,Comprovantes!$C$4:$C$103,$G86,Comprovantes!$E$4:$E$103,'Parâmetros'!$D$3),0)))</f>
        <v/>
      </c>
      <c r="J86" s="19">
        <f>IF($A86="","",IF($G86="","",IFERROR(SUMIFS('Créditos Pix'!$D$4:$D$103,'Créditos Pix'!$C$4:$C$103,$G86,'Créditos Pix'!$E$4:$E$103,'Parâmetros'!$E$3)-SUMIFS('Créditos Pix'!$D$4:$D$103,'Créditos Pix'!$C$4:$C$103,$G86,'Créditos Pix'!$E$4:$E$103,'Parâmetros'!$E$4),0)))</f>
        <v/>
      </c>
      <c r="K86" s="19">
        <f>IF(OR($A86="",$F86=""),"",IFERROR($J86-$F86,""))</f>
        <v/>
      </c>
      <c r="L86" s="32">
        <f>IF(OR($A86="",$G86=""),"",IFERROR(INDEX('Créditos Pix'!$B$4:$B$103,MATCH($G86,'Créditos Pix'!$C$4:$C$103,0)),""))</f>
        <v/>
      </c>
      <c r="M86" s="20">
        <f>IF($A86="","",IF($G86="","Informar referência",IF($H86&lt;&gt;"Sim","Conferir comprovante",IF(ABS(IFERROR($I86-$F86,0))&gt;'Parâmetros'!$B$3,"Conferir comprovante",IF(ABS($J86)&lt;='Parâmetros'!$B$3,"Conferir crédito",IF(ABS($K86)&lt;='Parâmetros'!$B$3,"Conciliado","Conferir valor"))))))</f>
        <v/>
      </c>
      <c r="N86" s="15" t="n"/>
    </row>
    <row r="87" ht="20" customHeight="1">
      <c r="A87" s="15" t="n"/>
      <c r="B87" s="31" t="n"/>
      <c r="C87" s="15" t="n"/>
      <c r="D87" s="17" t="n"/>
      <c r="E87" s="18" t="n"/>
      <c r="F87" s="9">
        <f>IF(OR($A87="",$D87="",$E87=""),"",IFERROR($D87*$E87,""))</f>
        <v/>
      </c>
      <c r="G87" s="15" t="n"/>
      <c r="H87" s="22">
        <f>IF($A87="","",IF($G87="","Não",IF(COUNTIFS(Comprovantes!$C$4:$C$103,$G87,Comprovantes!$E$4:$E$103,'Parâmetros'!$D$3)&gt;0,"Sim","Não")))</f>
        <v/>
      </c>
      <c r="I87" s="9">
        <f>IF($A87="","",IF($G87="","",IFERROR(SUMIFS(Comprovantes!$D$4:$D$103,Comprovantes!$C$4:$C$103,$G87,Comprovantes!$E$4:$E$103,'Parâmetros'!$D$3),0)))</f>
        <v/>
      </c>
      <c r="J87" s="9">
        <f>IF($A87="","",IF($G87="","",IFERROR(SUMIFS('Créditos Pix'!$D$4:$D$103,'Créditos Pix'!$C$4:$C$103,$G87,'Créditos Pix'!$E$4:$E$103,'Parâmetros'!$E$3)-SUMIFS('Créditos Pix'!$D$4:$D$103,'Créditos Pix'!$C$4:$C$103,$G87,'Créditos Pix'!$E$4:$E$103,'Parâmetros'!$E$4),0)))</f>
        <v/>
      </c>
      <c r="K87" s="9">
        <f>IF(OR($A87="",$F87=""),"",IFERROR($J87-$F87,""))</f>
        <v/>
      </c>
      <c r="L87" s="29">
        <f>IF(OR($A87="",$G87=""),"",IFERROR(INDEX('Créditos Pix'!$B$4:$B$103,MATCH($G87,'Créditos Pix'!$C$4:$C$103,0)),""))</f>
        <v/>
      </c>
      <c r="M87" s="22">
        <f>IF($A87="","",IF($G87="","Informar referência",IF($H87&lt;&gt;"Sim","Conferir comprovante",IF(ABS(IFERROR($I87-$F87,0))&gt;'Parâmetros'!$B$3,"Conferir comprovante",IF(ABS($J87)&lt;='Parâmetros'!$B$3,"Conferir crédito",IF(ABS($K87)&lt;='Parâmetros'!$B$3,"Conciliado","Conferir valor"))))))</f>
        <v/>
      </c>
      <c r="N87" s="15" t="n"/>
    </row>
    <row r="88" ht="20" customHeight="1">
      <c r="A88" s="15" t="n"/>
      <c r="B88" s="31" t="n"/>
      <c r="C88" s="15" t="n"/>
      <c r="D88" s="17" t="n"/>
      <c r="E88" s="18" t="n"/>
      <c r="F88" s="19">
        <f>IF(OR($A88="",$D88="",$E88=""),"",IFERROR($D88*$E88,""))</f>
        <v/>
      </c>
      <c r="G88" s="15" t="n"/>
      <c r="H88" s="20">
        <f>IF($A88="","",IF($G88="","Não",IF(COUNTIFS(Comprovantes!$C$4:$C$103,$G88,Comprovantes!$E$4:$E$103,'Parâmetros'!$D$3)&gt;0,"Sim","Não")))</f>
        <v/>
      </c>
      <c r="I88" s="19">
        <f>IF($A88="","",IF($G88="","",IFERROR(SUMIFS(Comprovantes!$D$4:$D$103,Comprovantes!$C$4:$C$103,$G88,Comprovantes!$E$4:$E$103,'Parâmetros'!$D$3),0)))</f>
        <v/>
      </c>
      <c r="J88" s="19">
        <f>IF($A88="","",IF($G88="","",IFERROR(SUMIFS('Créditos Pix'!$D$4:$D$103,'Créditos Pix'!$C$4:$C$103,$G88,'Créditos Pix'!$E$4:$E$103,'Parâmetros'!$E$3)-SUMIFS('Créditos Pix'!$D$4:$D$103,'Créditos Pix'!$C$4:$C$103,$G88,'Créditos Pix'!$E$4:$E$103,'Parâmetros'!$E$4),0)))</f>
        <v/>
      </c>
      <c r="K88" s="19">
        <f>IF(OR($A88="",$F88=""),"",IFERROR($J88-$F88,""))</f>
        <v/>
      </c>
      <c r="L88" s="32">
        <f>IF(OR($A88="",$G88=""),"",IFERROR(INDEX('Créditos Pix'!$B$4:$B$103,MATCH($G88,'Créditos Pix'!$C$4:$C$103,0)),""))</f>
        <v/>
      </c>
      <c r="M88" s="20">
        <f>IF($A88="","",IF($G88="","Informar referência",IF($H88&lt;&gt;"Sim","Conferir comprovante",IF(ABS(IFERROR($I88-$F88,0))&gt;'Parâmetros'!$B$3,"Conferir comprovante",IF(ABS($J88)&lt;='Parâmetros'!$B$3,"Conferir crédito",IF(ABS($K88)&lt;='Parâmetros'!$B$3,"Conciliado","Conferir valor"))))))</f>
        <v/>
      </c>
      <c r="N88" s="15" t="n"/>
    </row>
    <row r="89" ht="20" customHeight="1">
      <c r="A89" s="15" t="n"/>
      <c r="B89" s="31" t="n"/>
      <c r="C89" s="15" t="n"/>
      <c r="D89" s="17" t="n"/>
      <c r="E89" s="18" t="n"/>
      <c r="F89" s="9">
        <f>IF(OR($A89="",$D89="",$E89=""),"",IFERROR($D89*$E89,""))</f>
        <v/>
      </c>
      <c r="G89" s="15" t="n"/>
      <c r="H89" s="22">
        <f>IF($A89="","",IF($G89="","Não",IF(COUNTIFS(Comprovantes!$C$4:$C$103,$G89,Comprovantes!$E$4:$E$103,'Parâmetros'!$D$3)&gt;0,"Sim","Não")))</f>
        <v/>
      </c>
      <c r="I89" s="9">
        <f>IF($A89="","",IF($G89="","",IFERROR(SUMIFS(Comprovantes!$D$4:$D$103,Comprovantes!$C$4:$C$103,$G89,Comprovantes!$E$4:$E$103,'Parâmetros'!$D$3),0)))</f>
        <v/>
      </c>
      <c r="J89" s="9">
        <f>IF($A89="","",IF($G89="","",IFERROR(SUMIFS('Créditos Pix'!$D$4:$D$103,'Créditos Pix'!$C$4:$C$103,$G89,'Créditos Pix'!$E$4:$E$103,'Parâmetros'!$E$3)-SUMIFS('Créditos Pix'!$D$4:$D$103,'Créditos Pix'!$C$4:$C$103,$G89,'Créditos Pix'!$E$4:$E$103,'Parâmetros'!$E$4),0)))</f>
        <v/>
      </c>
      <c r="K89" s="9">
        <f>IF(OR($A89="",$F89=""),"",IFERROR($J89-$F89,""))</f>
        <v/>
      </c>
      <c r="L89" s="29">
        <f>IF(OR($A89="",$G89=""),"",IFERROR(INDEX('Créditos Pix'!$B$4:$B$103,MATCH($G89,'Créditos Pix'!$C$4:$C$103,0)),""))</f>
        <v/>
      </c>
      <c r="M89" s="22">
        <f>IF($A89="","",IF($G89="","Informar referência",IF($H89&lt;&gt;"Sim","Conferir comprovante",IF(ABS(IFERROR($I89-$F89,0))&gt;'Parâmetros'!$B$3,"Conferir comprovante",IF(ABS($J89)&lt;='Parâmetros'!$B$3,"Conferir crédito",IF(ABS($K89)&lt;='Parâmetros'!$B$3,"Conciliado","Conferir valor"))))))</f>
        <v/>
      </c>
      <c r="N89" s="15" t="n"/>
    </row>
    <row r="90" ht="20" customHeight="1">
      <c r="A90" s="15" t="n"/>
      <c r="B90" s="31" t="n"/>
      <c r="C90" s="15" t="n"/>
      <c r="D90" s="17" t="n"/>
      <c r="E90" s="18" t="n"/>
      <c r="F90" s="19">
        <f>IF(OR($A90="",$D90="",$E90=""),"",IFERROR($D90*$E90,""))</f>
        <v/>
      </c>
      <c r="G90" s="15" t="n"/>
      <c r="H90" s="20">
        <f>IF($A90="","",IF($G90="","Não",IF(COUNTIFS(Comprovantes!$C$4:$C$103,$G90,Comprovantes!$E$4:$E$103,'Parâmetros'!$D$3)&gt;0,"Sim","Não")))</f>
        <v/>
      </c>
      <c r="I90" s="19">
        <f>IF($A90="","",IF($G90="","",IFERROR(SUMIFS(Comprovantes!$D$4:$D$103,Comprovantes!$C$4:$C$103,$G90,Comprovantes!$E$4:$E$103,'Parâmetros'!$D$3),0)))</f>
        <v/>
      </c>
      <c r="J90" s="19">
        <f>IF($A90="","",IF($G90="","",IFERROR(SUMIFS('Créditos Pix'!$D$4:$D$103,'Créditos Pix'!$C$4:$C$103,$G90,'Créditos Pix'!$E$4:$E$103,'Parâmetros'!$E$3)-SUMIFS('Créditos Pix'!$D$4:$D$103,'Créditos Pix'!$C$4:$C$103,$G90,'Créditos Pix'!$E$4:$E$103,'Parâmetros'!$E$4),0)))</f>
        <v/>
      </c>
      <c r="K90" s="19">
        <f>IF(OR($A90="",$F90=""),"",IFERROR($J90-$F90,""))</f>
        <v/>
      </c>
      <c r="L90" s="32">
        <f>IF(OR($A90="",$G90=""),"",IFERROR(INDEX('Créditos Pix'!$B$4:$B$103,MATCH($G90,'Créditos Pix'!$C$4:$C$103,0)),""))</f>
        <v/>
      </c>
      <c r="M90" s="20">
        <f>IF($A90="","",IF($G90="","Informar referência",IF($H90&lt;&gt;"Sim","Conferir comprovante",IF(ABS(IFERROR($I90-$F90,0))&gt;'Parâmetros'!$B$3,"Conferir comprovante",IF(ABS($J90)&lt;='Parâmetros'!$B$3,"Conferir crédito",IF(ABS($K90)&lt;='Parâmetros'!$B$3,"Conciliado","Conferir valor"))))))</f>
        <v/>
      </c>
      <c r="N90" s="15" t="n"/>
    </row>
    <row r="91" ht="20" customHeight="1">
      <c r="A91" s="15" t="n"/>
      <c r="B91" s="31" t="n"/>
      <c r="C91" s="15" t="n"/>
      <c r="D91" s="17" t="n"/>
      <c r="E91" s="18" t="n"/>
      <c r="F91" s="9">
        <f>IF(OR($A91="",$D91="",$E91=""),"",IFERROR($D91*$E91,""))</f>
        <v/>
      </c>
      <c r="G91" s="15" t="n"/>
      <c r="H91" s="22">
        <f>IF($A91="","",IF($G91="","Não",IF(COUNTIFS(Comprovantes!$C$4:$C$103,$G91,Comprovantes!$E$4:$E$103,'Parâmetros'!$D$3)&gt;0,"Sim","Não")))</f>
        <v/>
      </c>
      <c r="I91" s="9">
        <f>IF($A91="","",IF($G91="","",IFERROR(SUMIFS(Comprovantes!$D$4:$D$103,Comprovantes!$C$4:$C$103,$G91,Comprovantes!$E$4:$E$103,'Parâmetros'!$D$3),0)))</f>
        <v/>
      </c>
      <c r="J91" s="9">
        <f>IF($A91="","",IF($G91="","",IFERROR(SUMIFS('Créditos Pix'!$D$4:$D$103,'Créditos Pix'!$C$4:$C$103,$G91,'Créditos Pix'!$E$4:$E$103,'Parâmetros'!$E$3)-SUMIFS('Créditos Pix'!$D$4:$D$103,'Créditos Pix'!$C$4:$C$103,$G91,'Créditos Pix'!$E$4:$E$103,'Parâmetros'!$E$4),0)))</f>
        <v/>
      </c>
      <c r="K91" s="9">
        <f>IF(OR($A91="",$F91=""),"",IFERROR($J91-$F91,""))</f>
        <v/>
      </c>
      <c r="L91" s="29">
        <f>IF(OR($A91="",$G91=""),"",IFERROR(INDEX('Créditos Pix'!$B$4:$B$103,MATCH($G91,'Créditos Pix'!$C$4:$C$103,0)),""))</f>
        <v/>
      </c>
      <c r="M91" s="22">
        <f>IF($A91="","",IF($G91="","Informar referência",IF($H91&lt;&gt;"Sim","Conferir comprovante",IF(ABS(IFERROR($I91-$F91,0))&gt;'Parâmetros'!$B$3,"Conferir comprovante",IF(ABS($J91)&lt;='Parâmetros'!$B$3,"Conferir crédito",IF(ABS($K91)&lt;='Parâmetros'!$B$3,"Conciliado","Conferir valor"))))))</f>
        <v/>
      </c>
      <c r="N91" s="15" t="n"/>
    </row>
    <row r="92" ht="20" customHeight="1">
      <c r="A92" s="15" t="n"/>
      <c r="B92" s="31" t="n"/>
      <c r="C92" s="15" t="n"/>
      <c r="D92" s="17" t="n"/>
      <c r="E92" s="18" t="n"/>
      <c r="F92" s="19">
        <f>IF(OR($A92="",$D92="",$E92=""),"",IFERROR($D92*$E92,""))</f>
        <v/>
      </c>
      <c r="G92" s="15" t="n"/>
      <c r="H92" s="20">
        <f>IF($A92="","",IF($G92="","Não",IF(COUNTIFS(Comprovantes!$C$4:$C$103,$G92,Comprovantes!$E$4:$E$103,'Parâmetros'!$D$3)&gt;0,"Sim","Não")))</f>
        <v/>
      </c>
      <c r="I92" s="19">
        <f>IF($A92="","",IF($G92="","",IFERROR(SUMIFS(Comprovantes!$D$4:$D$103,Comprovantes!$C$4:$C$103,$G92,Comprovantes!$E$4:$E$103,'Parâmetros'!$D$3),0)))</f>
        <v/>
      </c>
      <c r="J92" s="19">
        <f>IF($A92="","",IF($G92="","",IFERROR(SUMIFS('Créditos Pix'!$D$4:$D$103,'Créditos Pix'!$C$4:$C$103,$G92,'Créditos Pix'!$E$4:$E$103,'Parâmetros'!$E$3)-SUMIFS('Créditos Pix'!$D$4:$D$103,'Créditos Pix'!$C$4:$C$103,$G92,'Créditos Pix'!$E$4:$E$103,'Parâmetros'!$E$4),0)))</f>
        <v/>
      </c>
      <c r="K92" s="19">
        <f>IF(OR($A92="",$F92=""),"",IFERROR($J92-$F92,""))</f>
        <v/>
      </c>
      <c r="L92" s="32">
        <f>IF(OR($A92="",$G92=""),"",IFERROR(INDEX('Créditos Pix'!$B$4:$B$103,MATCH($G92,'Créditos Pix'!$C$4:$C$103,0)),""))</f>
        <v/>
      </c>
      <c r="M92" s="20">
        <f>IF($A92="","",IF($G92="","Informar referência",IF($H92&lt;&gt;"Sim","Conferir comprovante",IF(ABS(IFERROR($I92-$F92,0))&gt;'Parâmetros'!$B$3,"Conferir comprovante",IF(ABS($J92)&lt;='Parâmetros'!$B$3,"Conferir crédito",IF(ABS($K92)&lt;='Parâmetros'!$B$3,"Conciliado","Conferir valor"))))))</f>
        <v/>
      </c>
      <c r="N92" s="15" t="n"/>
    </row>
    <row r="93" ht="20" customHeight="1">
      <c r="A93" s="15" t="n"/>
      <c r="B93" s="31" t="n"/>
      <c r="C93" s="15" t="n"/>
      <c r="D93" s="17" t="n"/>
      <c r="E93" s="18" t="n"/>
      <c r="F93" s="9">
        <f>IF(OR($A93="",$D93="",$E93=""),"",IFERROR($D93*$E93,""))</f>
        <v/>
      </c>
      <c r="G93" s="15" t="n"/>
      <c r="H93" s="22">
        <f>IF($A93="","",IF($G93="","Não",IF(COUNTIFS(Comprovantes!$C$4:$C$103,$G93,Comprovantes!$E$4:$E$103,'Parâmetros'!$D$3)&gt;0,"Sim","Não")))</f>
        <v/>
      </c>
      <c r="I93" s="9">
        <f>IF($A93="","",IF($G93="","",IFERROR(SUMIFS(Comprovantes!$D$4:$D$103,Comprovantes!$C$4:$C$103,$G93,Comprovantes!$E$4:$E$103,'Parâmetros'!$D$3),0)))</f>
        <v/>
      </c>
      <c r="J93" s="9">
        <f>IF($A93="","",IF($G93="","",IFERROR(SUMIFS('Créditos Pix'!$D$4:$D$103,'Créditos Pix'!$C$4:$C$103,$G93,'Créditos Pix'!$E$4:$E$103,'Parâmetros'!$E$3)-SUMIFS('Créditos Pix'!$D$4:$D$103,'Créditos Pix'!$C$4:$C$103,$G93,'Créditos Pix'!$E$4:$E$103,'Parâmetros'!$E$4),0)))</f>
        <v/>
      </c>
      <c r="K93" s="9">
        <f>IF(OR($A93="",$F93=""),"",IFERROR($J93-$F93,""))</f>
        <v/>
      </c>
      <c r="L93" s="29">
        <f>IF(OR($A93="",$G93=""),"",IFERROR(INDEX('Créditos Pix'!$B$4:$B$103,MATCH($G93,'Créditos Pix'!$C$4:$C$103,0)),""))</f>
        <v/>
      </c>
      <c r="M93" s="22">
        <f>IF($A93="","",IF($G93="","Informar referência",IF($H93&lt;&gt;"Sim","Conferir comprovante",IF(ABS(IFERROR($I93-$F93,0))&gt;'Parâmetros'!$B$3,"Conferir comprovante",IF(ABS($J93)&lt;='Parâmetros'!$B$3,"Conferir crédito",IF(ABS($K93)&lt;='Parâmetros'!$B$3,"Conciliado","Conferir valor"))))))</f>
        <v/>
      </c>
      <c r="N93" s="15" t="n"/>
    </row>
    <row r="94" ht="20" customHeight="1">
      <c r="A94" s="15" t="n"/>
      <c r="B94" s="31" t="n"/>
      <c r="C94" s="15" t="n"/>
      <c r="D94" s="17" t="n"/>
      <c r="E94" s="18" t="n"/>
      <c r="F94" s="19">
        <f>IF(OR($A94="",$D94="",$E94=""),"",IFERROR($D94*$E94,""))</f>
        <v/>
      </c>
      <c r="G94" s="15" t="n"/>
      <c r="H94" s="20">
        <f>IF($A94="","",IF($G94="","Não",IF(COUNTIFS(Comprovantes!$C$4:$C$103,$G94,Comprovantes!$E$4:$E$103,'Parâmetros'!$D$3)&gt;0,"Sim","Não")))</f>
        <v/>
      </c>
      <c r="I94" s="19">
        <f>IF($A94="","",IF($G94="","",IFERROR(SUMIFS(Comprovantes!$D$4:$D$103,Comprovantes!$C$4:$C$103,$G94,Comprovantes!$E$4:$E$103,'Parâmetros'!$D$3),0)))</f>
        <v/>
      </c>
      <c r="J94" s="19">
        <f>IF($A94="","",IF($G94="","",IFERROR(SUMIFS('Créditos Pix'!$D$4:$D$103,'Créditos Pix'!$C$4:$C$103,$G94,'Créditos Pix'!$E$4:$E$103,'Parâmetros'!$E$3)-SUMIFS('Créditos Pix'!$D$4:$D$103,'Créditos Pix'!$C$4:$C$103,$G94,'Créditos Pix'!$E$4:$E$103,'Parâmetros'!$E$4),0)))</f>
        <v/>
      </c>
      <c r="K94" s="19">
        <f>IF(OR($A94="",$F94=""),"",IFERROR($J94-$F94,""))</f>
        <v/>
      </c>
      <c r="L94" s="32">
        <f>IF(OR($A94="",$G94=""),"",IFERROR(INDEX('Créditos Pix'!$B$4:$B$103,MATCH($G94,'Créditos Pix'!$C$4:$C$103,0)),""))</f>
        <v/>
      </c>
      <c r="M94" s="20">
        <f>IF($A94="","",IF($G94="","Informar referência",IF($H94&lt;&gt;"Sim","Conferir comprovante",IF(ABS(IFERROR($I94-$F94,0))&gt;'Parâmetros'!$B$3,"Conferir comprovante",IF(ABS($J94)&lt;='Parâmetros'!$B$3,"Conferir crédito",IF(ABS($K94)&lt;='Parâmetros'!$B$3,"Conciliado","Conferir valor"))))))</f>
        <v/>
      </c>
      <c r="N94" s="15" t="n"/>
    </row>
    <row r="95" ht="20" customHeight="1">
      <c r="A95" s="15" t="n"/>
      <c r="B95" s="31" t="n"/>
      <c r="C95" s="15" t="n"/>
      <c r="D95" s="17" t="n"/>
      <c r="E95" s="18" t="n"/>
      <c r="F95" s="9">
        <f>IF(OR($A95="",$D95="",$E95=""),"",IFERROR($D95*$E95,""))</f>
        <v/>
      </c>
      <c r="G95" s="15" t="n"/>
      <c r="H95" s="22">
        <f>IF($A95="","",IF($G95="","Não",IF(COUNTIFS(Comprovantes!$C$4:$C$103,$G95,Comprovantes!$E$4:$E$103,'Parâmetros'!$D$3)&gt;0,"Sim","Não")))</f>
        <v/>
      </c>
      <c r="I95" s="9">
        <f>IF($A95="","",IF($G95="","",IFERROR(SUMIFS(Comprovantes!$D$4:$D$103,Comprovantes!$C$4:$C$103,$G95,Comprovantes!$E$4:$E$103,'Parâmetros'!$D$3),0)))</f>
        <v/>
      </c>
      <c r="J95" s="9">
        <f>IF($A95="","",IF($G95="","",IFERROR(SUMIFS('Créditos Pix'!$D$4:$D$103,'Créditos Pix'!$C$4:$C$103,$G95,'Créditos Pix'!$E$4:$E$103,'Parâmetros'!$E$3)-SUMIFS('Créditos Pix'!$D$4:$D$103,'Créditos Pix'!$C$4:$C$103,$G95,'Créditos Pix'!$E$4:$E$103,'Parâmetros'!$E$4),0)))</f>
        <v/>
      </c>
      <c r="K95" s="9">
        <f>IF(OR($A95="",$F95=""),"",IFERROR($J95-$F95,""))</f>
        <v/>
      </c>
      <c r="L95" s="29">
        <f>IF(OR($A95="",$G95=""),"",IFERROR(INDEX('Créditos Pix'!$B$4:$B$103,MATCH($G95,'Créditos Pix'!$C$4:$C$103,0)),""))</f>
        <v/>
      </c>
      <c r="M95" s="22">
        <f>IF($A95="","",IF($G95="","Informar referência",IF($H95&lt;&gt;"Sim","Conferir comprovante",IF(ABS(IFERROR($I95-$F95,0))&gt;'Parâmetros'!$B$3,"Conferir comprovante",IF(ABS($J95)&lt;='Parâmetros'!$B$3,"Conferir crédito",IF(ABS($K95)&lt;='Parâmetros'!$B$3,"Conciliado","Conferir valor"))))))</f>
        <v/>
      </c>
      <c r="N95" s="15" t="n"/>
    </row>
    <row r="96" ht="20" customHeight="1">
      <c r="A96" s="15" t="n"/>
      <c r="B96" s="31" t="n"/>
      <c r="C96" s="15" t="n"/>
      <c r="D96" s="17" t="n"/>
      <c r="E96" s="18" t="n"/>
      <c r="F96" s="19">
        <f>IF(OR($A96="",$D96="",$E96=""),"",IFERROR($D96*$E96,""))</f>
        <v/>
      </c>
      <c r="G96" s="15" t="n"/>
      <c r="H96" s="20">
        <f>IF($A96="","",IF($G96="","Não",IF(COUNTIFS(Comprovantes!$C$4:$C$103,$G96,Comprovantes!$E$4:$E$103,'Parâmetros'!$D$3)&gt;0,"Sim","Não")))</f>
        <v/>
      </c>
      <c r="I96" s="19">
        <f>IF($A96="","",IF($G96="","",IFERROR(SUMIFS(Comprovantes!$D$4:$D$103,Comprovantes!$C$4:$C$103,$G96,Comprovantes!$E$4:$E$103,'Parâmetros'!$D$3),0)))</f>
        <v/>
      </c>
      <c r="J96" s="19">
        <f>IF($A96="","",IF($G96="","",IFERROR(SUMIFS('Créditos Pix'!$D$4:$D$103,'Créditos Pix'!$C$4:$C$103,$G96,'Créditos Pix'!$E$4:$E$103,'Parâmetros'!$E$3)-SUMIFS('Créditos Pix'!$D$4:$D$103,'Créditos Pix'!$C$4:$C$103,$G96,'Créditos Pix'!$E$4:$E$103,'Parâmetros'!$E$4),0)))</f>
        <v/>
      </c>
      <c r="K96" s="19">
        <f>IF(OR($A96="",$F96=""),"",IFERROR($J96-$F96,""))</f>
        <v/>
      </c>
      <c r="L96" s="32">
        <f>IF(OR($A96="",$G96=""),"",IFERROR(INDEX('Créditos Pix'!$B$4:$B$103,MATCH($G96,'Créditos Pix'!$C$4:$C$103,0)),""))</f>
        <v/>
      </c>
      <c r="M96" s="20">
        <f>IF($A96="","",IF($G96="","Informar referência",IF($H96&lt;&gt;"Sim","Conferir comprovante",IF(ABS(IFERROR($I96-$F96,0))&gt;'Parâmetros'!$B$3,"Conferir comprovante",IF(ABS($J96)&lt;='Parâmetros'!$B$3,"Conferir crédito",IF(ABS($K96)&lt;='Parâmetros'!$B$3,"Conciliado","Conferir valor"))))))</f>
        <v/>
      </c>
      <c r="N96" s="15" t="n"/>
    </row>
    <row r="97" ht="20" customHeight="1">
      <c r="A97" s="15" t="n"/>
      <c r="B97" s="31" t="n"/>
      <c r="C97" s="15" t="n"/>
      <c r="D97" s="17" t="n"/>
      <c r="E97" s="18" t="n"/>
      <c r="F97" s="9">
        <f>IF(OR($A97="",$D97="",$E97=""),"",IFERROR($D97*$E97,""))</f>
        <v/>
      </c>
      <c r="G97" s="15" t="n"/>
      <c r="H97" s="22">
        <f>IF($A97="","",IF($G97="","Não",IF(COUNTIFS(Comprovantes!$C$4:$C$103,$G97,Comprovantes!$E$4:$E$103,'Parâmetros'!$D$3)&gt;0,"Sim","Não")))</f>
        <v/>
      </c>
      <c r="I97" s="9">
        <f>IF($A97="","",IF($G97="","",IFERROR(SUMIFS(Comprovantes!$D$4:$D$103,Comprovantes!$C$4:$C$103,$G97,Comprovantes!$E$4:$E$103,'Parâmetros'!$D$3),0)))</f>
        <v/>
      </c>
      <c r="J97" s="9">
        <f>IF($A97="","",IF($G97="","",IFERROR(SUMIFS('Créditos Pix'!$D$4:$D$103,'Créditos Pix'!$C$4:$C$103,$G97,'Créditos Pix'!$E$4:$E$103,'Parâmetros'!$E$3)-SUMIFS('Créditos Pix'!$D$4:$D$103,'Créditos Pix'!$C$4:$C$103,$G97,'Créditos Pix'!$E$4:$E$103,'Parâmetros'!$E$4),0)))</f>
        <v/>
      </c>
      <c r="K97" s="9">
        <f>IF(OR($A97="",$F97=""),"",IFERROR($J97-$F97,""))</f>
        <v/>
      </c>
      <c r="L97" s="29">
        <f>IF(OR($A97="",$G97=""),"",IFERROR(INDEX('Créditos Pix'!$B$4:$B$103,MATCH($G97,'Créditos Pix'!$C$4:$C$103,0)),""))</f>
        <v/>
      </c>
      <c r="M97" s="22">
        <f>IF($A97="","",IF($G97="","Informar referência",IF($H97&lt;&gt;"Sim","Conferir comprovante",IF(ABS(IFERROR($I97-$F97,0))&gt;'Parâmetros'!$B$3,"Conferir comprovante",IF(ABS($J97)&lt;='Parâmetros'!$B$3,"Conferir crédito",IF(ABS($K97)&lt;='Parâmetros'!$B$3,"Conciliado","Conferir valor"))))))</f>
        <v/>
      </c>
      <c r="N97" s="15" t="n"/>
    </row>
    <row r="98" ht="20" customHeight="1">
      <c r="A98" s="15" t="n"/>
      <c r="B98" s="31" t="n"/>
      <c r="C98" s="15" t="n"/>
      <c r="D98" s="17" t="n"/>
      <c r="E98" s="18" t="n"/>
      <c r="F98" s="19">
        <f>IF(OR($A98="",$D98="",$E98=""),"",IFERROR($D98*$E98,""))</f>
        <v/>
      </c>
      <c r="G98" s="15" t="n"/>
      <c r="H98" s="20">
        <f>IF($A98="","",IF($G98="","Não",IF(COUNTIFS(Comprovantes!$C$4:$C$103,$G98,Comprovantes!$E$4:$E$103,'Parâmetros'!$D$3)&gt;0,"Sim","Não")))</f>
        <v/>
      </c>
      <c r="I98" s="19">
        <f>IF($A98="","",IF($G98="","",IFERROR(SUMIFS(Comprovantes!$D$4:$D$103,Comprovantes!$C$4:$C$103,$G98,Comprovantes!$E$4:$E$103,'Parâmetros'!$D$3),0)))</f>
        <v/>
      </c>
      <c r="J98" s="19">
        <f>IF($A98="","",IF($G98="","",IFERROR(SUMIFS('Créditos Pix'!$D$4:$D$103,'Créditos Pix'!$C$4:$C$103,$G98,'Créditos Pix'!$E$4:$E$103,'Parâmetros'!$E$3)-SUMIFS('Créditos Pix'!$D$4:$D$103,'Créditos Pix'!$C$4:$C$103,$G98,'Créditos Pix'!$E$4:$E$103,'Parâmetros'!$E$4),0)))</f>
        <v/>
      </c>
      <c r="K98" s="19">
        <f>IF(OR($A98="",$F98=""),"",IFERROR($J98-$F98,""))</f>
        <v/>
      </c>
      <c r="L98" s="32">
        <f>IF(OR($A98="",$G98=""),"",IFERROR(INDEX('Créditos Pix'!$B$4:$B$103,MATCH($G98,'Créditos Pix'!$C$4:$C$103,0)),""))</f>
        <v/>
      </c>
      <c r="M98" s="20">
        <f>IF($A98="","",IF($G98="","Informar referência",IF($H98&lt;&gt;"Sim","Conferir comprovante",IF(ABS(IFERROR($I98-$F98,0))&gt;'Parâmetros'!$B$3,"Conferir comprovante",IF(ABS($J98)&lt;='Parâmetros'!$B$3,"Conferir crédito",IF(ABS($K98)&lt;='Parâmetros'!$B$3,"Conciliado","Conferir valor"))))))</f>
        <v/>
      </c>
      <c r="N98" s="15" t="n"/>
    </row>
    <row r="99" ht="20" customHeight="1">
      <c r="A99" s="15" t="n"/>
      <c r="B99" s="31" t="n"/>
      <c r="C99" s="15" t="n"/>
      <c r="D99" s="17" t="n"/>
      <c r="E99" s="18" t="n"/>
      <c r="F99" s="9">
        <f>IF(OR($A99="",$D99="",$E99=""),"",IFERROR($D99*$E99,""))</f>
        <v/>
      </c>
      <c r="G99" s="15" t="n"/>
      <c r="H99" s="22">
        <f>IF($A99="","",IF($G99="","Não",IF(COUNTIFS(Comprovantes!$C$4:$C$103,$G99,Comprovantes!$E$4:$E$103,'Parâmetros'!$D$3)&gt;0,"Sim","Não")))</f>
        <v/>
      </c>
      <c r="I99" s="9">
        <f>IF($A99="","",IF($G99="","",IFERROR(SUMIFS(Comprovantes!$D$4:$D$103,Comprovantes!$C$4:$C$103,$G99,Comprovantes!$E$4:$E$103,'Parâmetros'!$D$3),0)))</f>
        <v/>
      </c>
      <c r="J99" s="9">
        <f>IF($A99="","",IF($G99="","",IFERROR(SUMIFS('Créditos Pix'!$D$4:$D$103,'Créditos Pix'!$C$4:$C$103,$G99,'Créditos Pix'!$E$4:$E$103,'Parâmetros'!$E$3)-SUMIFS('Créditos Pix'!$D$4:$D$103,'Créditos Pix'!$C$4:$C$103,$G99,'Créditos Pix'!$E$4:$E$103,'Parâmetros'!$E$4),0)))</f>
        <v/>
      </c>
      <c r="K99" s="9">
        <f>IF(OR($A99="",$F99=""),"",IFERROR($J99-$F99,""))</f>
        <v/>
      </c>
      <c r="L99" s="29">
        <f>IF(OR($A99="",$G99=""),"",IFERROR(INDEX('Créditos Pix'!$B$4:$B$103,MATCH($G99,'Créditos Pix'!$C$4:$C$103,0)),""))</f>
        <v/>
      </c>
      <c r="M99" s="22">
        <f>IF($A99="","",IF($G99="","Informar referência",IF($H99&lt;&gt;"Sim","Conferir comprovante",IF(ABS(IFERROR($I99-$F99,0))&gt;'Parâmetros'!$B$3,"Conferir comprovante",IF(ABS($J99)&lt;='Parâmetros'!$B$3,"Conferir crédito",IF(ABS($K99)&lt;='Parâmetros'!$B$3,"Conciliado","Conferir valor"))))))</f>
        <v/>
      </c>
      <c r="N99" s="15" t="n"/>
    </row>
    <row r="100" ht="20" customHeight="1">
      <c r="A100" s="15" t="n"/>
      <c r="B100" s="31" t="n"/>
      <c r="C100" s="15" t="n"/>
      <c r="D100" s="17" t="n"/>
      <c r="E100" s="18" t="n"/>
      <c r="F100" s="19">
        <f>IF(OR($A100="",$D100="",$E100=""),"",IFERROR($D100*$E100,""))</f>
        <v/>
      </c>
      <c r="G100" s="15" t="n"/>
      <c r="H100" s="20">
        <f>IF($A100="","",IF($G100="","Não",IF(COUNTIFS(Comprovantes!$C$4:$C$103,$G100,Comprovantes!$E$4:$E$103,'Parâmetros'!$D$3)&gt;0,"Sim","Não")))</f>
        <v/>
      </c>
      <c r="I100" s="19">
        <f>IF($A100="","",IF($G100="","",IFERROR(SUMIFS(Comprovantes!$D$4:$D$103,Comprovantes!$C$4:$C$103,$G100,Comprovantes!$E$4:$E$103,'Parâmetros'!$D$3),0)))</f>
        <v/>
      </c>
      <c r="J100" s="19">
        <f>IF($A100="","",IF($G100="","",IFERROR(SUMIFS('Créditos Pix'!$D$4:$D$103,'Créditos Pix'!$C$4:$C$103,$G100,'Créditos Pix'!$E$4:$E$103,'Parâmetros'!$E$3)-SUMIFS('Créditos Pix'!$D$4:$D$103,'Créditos Pix'!$C$4:$C$103,$G100,'Créditos Pix'!$E$4:$E$103,'Parâmetros'!$E$4),0)))</f>
        <v/>
      </c>
      <c r="K100" s="19">
        <f>IF(OR($A100="",$F100=""),"",IFERROR($J100-$F100,""))</f>
        <v/>
      </c>
      <c r="L100" s="32">
        <f>IF(OR($A100="",$G100=""),"",IFERROR(INDEX('Créditos Pix'!$B$4:$B$103,MATCH($G100,'Créditos Pix'!$C$4:$C$103,0)),""))</f>
        <v/>
      </c>
      <c r="M100" s="20">
        <f>IF($A100="","",IF($G100="","Informar referência",IF($H100&lt;&gt;"Sim","Conferir comprovante",IF(ABS(IFERROR($I100-$F100,0))&gt;'Parâmetros'!$B$3,"Conferir comprovante",IF(ABS($J100)&lt;='Parâmetros'!$B$3,"Conferir crédito",IF(ABS($K100)&lt;='Parâmetros'!$B$3,"Conciliado","Conferir valor"))))))</f>
        <v/>
      </c>
      <c r="N100" s="15" t="n"/>
    </row>
    <row r="101" ht="20" customHeight="1">
      <c r="A101" s="15" t="n"/>
      <c r="B101" s="31" t="n"/>
      <c r="C101" s="15" t="n"/>
      <c r="D101" s="17" t="n"/>
      <c r="E101" s="18" t="n"/>
      <c r="F101" s="9">
        <f>IF(OR($A101="",$D101="",$E101=""),"",IFERROR($D101*$E101,""))</f>
        <v/>
      </c>
      <c r="G101" s="15" t="n"/>
      <c r="H101" s="22">
        <f>IF($A101="","",IF($G101="","Não",IF(COUNTIFS(Comprovantes!$C$4:$C$103,$G101,Comprovantes!$E$4:$E$103,'Parâmetros'!$D$3)&gt;0,"Sim","Não")))</f>
        <v/>
      </c>
      <c r="I101" s="9">
        <f>IF($A101="","",IF($G101="","",IFERROR(SUMIFS(Comprovantes!$D$4:$D$103,Comprovantes!$C$4:$C$103,$G101,Comprovantes!$E$4:$E$103,'Parâmetros'!$D$3),0)))</f>
        <v/>
      </c>
      <c r="J101" s="9">
        <f>IF($A101="","",IF($G101="","",IFERROR(SUMIFS('Créditos Pix'!$D$4:$D$103,'Créditos Pix'!$C$4:$C$103,$G101,'Créditos Pix'!$E$4:$E$103,'Parâmetros'!$E$3)-SUMIFS('Créditos Pix'!$D$4:$D$103,'Créditos Pix'!$C$4:$C$103,$G101,'Créditos Pix'!$E$4:$E$103,'Parâmetros'!$E$4),0)))</f>
        <v/>
      </c>
      <c r="K101" s="9">
        <f>IF(OR($A101="",$F101=""),"",IFERROR($J101-$F101,""))</f>
        <v/>
      </c>
      <c r="L101" s="29">
        <f>IF(OR($A101="",$G101=""),"",IFERROR(INDEX('Créditos Pix'!$B$4:$B$103,MATCH($G101,'Créditos Pix'!$C$4:$C$103,0)),""))</f>
        <v/>
      </c>
      <c r="M101" s="22">
        <f>IF($A101="","",IF($G101="","Informar referência",IF($H101&lt;&gt;"Sim","Conferir comprovante",IF(ABS(IFERROR($I101-$F101,0))&gt;'Parâmetros'!$B$3,"Conferir comprovante",IF(ABS($J101)&lt;='Parâmetros'!$B$3,"Conferir crédito",IF(ABS($K101)&lt;='Parâmetros'!$B$3,"Conciliado","Conferir valor"))))))</f>
        <v/>
      </c>
      <c r="N101" s="15" t="n"/>
    </row>
    <row r="102" ht="20" customHeight="1">
      <c r="A102" s="15" t="n"/>
      <c r="B102" s="31" t="n"/>
      <c r="C102" s="15" t="n"/>
      <c r="D102" s="17" t="n"/>
      <c r="E102" s="18" t="n"/>
      <c r="F102" s="19">
        <f>IF(OR($A102="",$D102="",$E102=""),"",IFERROR($D102*$E102,""))</f>
        <v/>
      </c>
      <c r="G102" s="15" t="n"/>
      <c r="H102" s="20">
        <f>IF($A102="","",IF($G102="","Não",IF(COUNTIFS(Comprovantes!$C$4:$C$103,$G102,Comprovantes!$E$4:$E$103,'Parâmetros'!$D$3)&gt;0,"Sim","Não")))</f>
        <v/>
      </c>
      <c r="I102" s="19">
        <f>IF($A102="","",IF($G102="","",IFERROR(SUMIFS(Comprovantes!$D$4:$D$103,Comprovantes!$C$4:$C$103,$G102,Comprovantes!$E$4:$E$103,'Parâmetros'!$D$3),0)))</f>
        <v/>
      </c>
      <c r="J102" s="19">
        <f>IF($A102="","",IF($G102="","",IFERROR(SUMIFS('Créditos Pix'!$D$4:$D$103,'Créditos Pix'!$C$4:$C$103,$G102,'Créditos Pix'!$E$4:$E$103,'Parâmetros'!$E$3)-SUMIFS('Créditos Pix'!$D$4:$D$103,'Créditos Pix'!$C$4:$C$103,$G102,'Créditos Pix'!$E$4:$E$103,'Parâmetros'!$E$4),0)))</f>
        <v/>
      </c>
      <c r="K102" s="19">
        <f>IF(OR($A102="",$F102=""),"",IFERROR($J102-$F102,""))</f>
        <v/>
      </c>
      <c r="L102" s="32">
        <f>IF(OR($A102="",$G102=""),"",IFERROR(INDEX('Créditos Pix'!$B$4:$B$103,MATCH($G102,'Créditos Pix'!$C$4:$C$103,0)),""))</f>
        <v/>
      </c>
      <c r="M102" s="20">
        <f>IF($A102="","",IF($G102="","Informar referência",IF($H102&lt;&gt;"Sim","Conferir comprovante",IF(ABS(IFERROR($I102-$F102,0))&gt;'Parâmetros'!$B$3,"Conferir comprovante",IF(ABS($J102)&lt;='Parâmetros'!$B$3,"Conferir crédito",IF(ABS($K102)&lt;='Parâmetros'!$B$3,"Conciliado","Conferir valor"))))))</f>
        <v/>
      </c>
      <c r="N102" s="15" t="n"/>
    </row>
    <row r="103" ht="20" customHeight="1">
      <c r="A103" s="15" t="n"/>
      <c r="B103" s="31" t="n"/>
      <c r="C103" s="15" t="n"/>
      <c r="D103" s="17" t="n"/>
      <c r="E103" s="18" t="n"/>
      <c r="F103" s="9">
        <f>IF(OR($A103="",$D103="",$E103=""),"",IFERROR($D103*$E103,""))</f>
        <v/>
      </c>
      <c r="G103" s="15" t="n"/>
      <c r="H103" s="22">
        <f>IF($A103="","",IF($G103="","Não",IF(COUNTIFS(Comprovantes!$C$4:$C$103,$G103,Comprovantes!$E$4:$E$103,'Parâmetros'!$D$3)&gt;0,"Sim","Não")))</f>
        <v/>
      </c>
      <c r="I103" s="9">
        <f>IF($A103="","",IF($G103="","",IFERROR(SUMIFS(Comprovantes!$D$4:$D$103,Comprovantes!$C$4:$C$103,$G103,Comprovantes!$E$4:$E$103,'Parâmetros'!$D$3),0)))</f>
        <v/>
      </c>
      <c r="J103" s="9">
        <f>IF($A103="","",IF($G103="","",IFERROR(SUMIFS('Créditos Pix'!$D$4:$D$103,'Créditos Pix'!$C$4:$C$103,$G103,'Créditos Pix'!$E$4:$E$103,'Parâmetros'!$E$3)-SUMIFS('Créditos Pix'!$D$4:$D$103,'Créditos Pix'!$C$4:$C$103,$G103,'Créditos Pix'!$E$4:$E$103,'Parâmetros'!$E$4),0)))</f>
        <v/>
      </c>
      <c r="K103" s="9">
        <f>IF(OR($A103="",$F103=""),"",IFERROR($J103-$F103,""))</f>
        <v/>
      </c>
      <c r="L103" s="29">
        <f>IF(OR($A103="",$G103=""),"",IFERROR(INDEX('Créditos Pix'!$B$4:$B$103,MATCH($G103,'Créditos Pix'!$C$4:$C$103,0)),""))</f>
        <v/>
      </c>
      <c r="M103" s="22">
        <f>IF($A103="","",IF($G103="","Informar referência",IF($H103&lt;&gt;"Sim","Conferir comprovante",IF(ABS(IFERROR($I103-$F103,0))&gt;'Parâmetros'!$B$3,"Conferir comprovante",IF(ABS($J103)&lt;='Parâmetros'!$B$3,"Conferir crédito",IF(ABS($K103)&lt;='Parâmetros'!$B$3,"Conciliado","Conferir valor"))))))</f>
        <v/>
      </c>
      <c r="N103" s="15" t="n"/>
    </row>
  </sheetData>
  <autoFilter ref="A3:N103"/>
  <mergeCells count="1">
    <mergeCell ref="A1:N1"/>
  </mergeCells>
  <conditionalFormatting sqref="M4:M103">
    <cfRule type="expression" priority="1" dxfId="1">
      <formula>$M4="Conciliado"</formula>
    </cfRule>
    <cfRule type="expression" priority="2" dxfId="0">
      <formula>OR(LEFT($M4,8)="Conferir",$M4="Informar referência")</formula>
    </cfRule>
  </conditionalFormatting>
  <dataValidations count="4">
    <dataValidation sqref="A4:A103" showDropDown="0" showInputMessage="1" showErrorMessage="1" allowBlank="0" errorTitle="Entrada inválida" error="Use um identificador único para cada cobrança." promptTitle="Conferência de entrada" prompt="Exemplo de formato: COB-011." type="custom">
      <formula1>=OR(A4="",COUNTIF($A$4:$A$103,A4)=1)</formula1>
    </dataValidation>
    <dataValidation sqref="B4:B103" showDropDown="0" showInputMessage="1" showErrorMessage="1" allowBlank="0" errorTitle="Entrada inválida" error="Informe uma data dentro dos limites definidos em Parâmetros." promptTitle="Conferência de entrada" prompt="Use uma data válida para a cobrança." type="custom">
      <formula1>=OR(B4="",AND(ISNUMBER(B4),B4&gt;=INDIRECT("'Parâmetros'!$B$6"),B4&lt;=INDIRECT("'Parâmetros'!$B$7")))</formula1>
    </dataValidation>
    <dataValidation sqref="D4:D103" showDropDown="0" showInputMessage="1" showErrorMessage="1" allowBlank="0" errorTitle="Entrada inválida" error="Informe uma quantidade inteira dentro do limite definido." promptTitle="Conferência de entrada" prompt="A quantidade deve ser maior que zero." type="custom">
      <formula1>=OR(D4="",AND(ISNUMBER(D4),D4=INT(D4),D4&gt;=1,D4&lt;=INDIRECT("'Parâmetros'!$B$8")))</formula1>
    </dataValidation>
    <dataValidation sqref="E4:E103" showDropDown="0" showInputMessage="1" showErrorMessage="1" allowBlank="0" errorTitle="Entrada inválida" error="Informe um valor positivo dentro do limite definido." promptTitle="Conferência de entrada" prompt="Digite o valor unitário da cobrança." type="custom">
      <formula1>=OR(E4="",AND(ISNUMBER(E4),E4&gt;0,E4&lt;=INDIRECT("'Parâmetros'!$B$9")))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351432"/>
    <outlinePr summaryBelow="1" summaryRight="1"/>
    <pageSetUpPr/>
  </sheetPr>
  <dimension ref="A1:F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1" customWidth="1" min="3" max="3"/>
    <col width="22" customWidth="1" min="4" max="4"/>
    <col width="18" customWidth="1" min="5" max="5"/>
    <col width="34" customWidth="1" min="6" max="6"/>
  </cols>
  <sheetData>
    <row r="1" ht="27" customHeight="1">
      <c r="A1" s="1" t="inlineStr">
        <is>
          <t>Comprovantes Pix apresentados — registros fictícios</t>
        </is>
      </c>
      <c r="B1" s="27" t="n"/>
      <c r="C1" s="27" t="n"/>
      <c r="D1" s="27" t="n"/>
      <c r="E1" s="27" t="n"/>
      <c r="F1" s="28" t="n"/>
    </row>
    <row r="2">
      <c r="A2" s="23" t="inlineStr">
        <is>
          <t>Registre somente os dados necessários para a conferência financeira.</t>
        </is>
      </c>
    </row>
    <row r="3" ht="30" customHeight="1">
      <c r="A3" s="4" t="inlineStr">
        <is>
          <t>ID do comprovante</t>
        </is>
      </c>
      <c r="B3" s="4" t="inlineStr">
        <is>
          <t>Data de recebimento</t>
        </is>
      </c>
      <c r="C3" s="4" t="inlineStr">
        <is>
          <t>Referência Pix</t>
        </is>
      </c>
      <c r="D3" s="4" t="inlineStr">
        <is>
          <t>Valor do comprovante</t>
        </is>
      </c>
      <c r="E3" s="4" t="inlineStr">
        <is>
          <t>Situação</t>
        </is>
      </c>
      <c r="F3" s="4" t="inlineStr">
        <is>
          <t>Observação</t>
        </is>
      </c>
    </row>
    <row r="4" ht="20" customHeight="1">
      <c r="A4" s="15" t="inlineStr">
        <is>
          <t>CMP-001</t>
        </is>
      </c>
      <c r="B4" s="31" t="n">
        <v>46267</v>
      </c>
      <c r="C4" s="15" t="inlineStr">
        <is>
          <t>PX-FLOR-001</t>
        </is>
      </c>
      <c r="D4" s="18" t="n">
        <v>65</v>
      </c>
      <c r="E4" s="24" t="inlineStr">
        <is>
          <t>Recebido</t>
        </is>
      </c>
      <c r="F4" s="15" t="inlineStr"/>
    </row>
    <row r="5" ht="20" customHeight="1">
      <c r="A5" s="15" t="inlineStr">
        <is>
          <t>CMP-002</t>
        </is>
      </c>
      <c r="B5" s="31" t="n">
        <v>46268</v>
      </c>
      <c r="C5" s="15" t="inlineStr">
        <is>
          <t>PX-FLOR-002</t>
        </is>
      </c>
      <c r="D5" s="18" t="n">
        <v>45</v>
      </c>
      <c r="E5" s="24" t="inlineStr">
        <is>
          <t>Recebido</t>
        </is>
      </c>
      <c r="F5" s="15" t="inlineStr"/>
    </row>
    <row r="6" ht="20" customHeight="1">
      <c r="A6" s="15" t="inlineStr">
        <is>
          <t>CMP-003</t>
        </is>
      </c>
      <c r="B6" s="31" t="n">
        <v>46269</v>
      </c>
      <c r="C6" s="15" t="inlineStr">
        <is>
          <t>PX-FLOR-003</t>
        </is>
      </c>
      <c r="D6" s="18" t="n">
        <v>80</v>
      </c>
      <c r="E6" s="24" t="inlineStr">
        <is>
          <t>Desconsiderar</t>
        </is>
      </c>
      <c r="F6" s="15" t="inlineStr">
        <is>
          <t>Valor não legível no registro</t>
        </is>
      </c>
    </row>
    <row r="7" ht="20" customHeight="1">
      <c r="A7" s="15" t="inlineStr">
        <is>
          <t>CMP-004</t>
        </is>
      </c>
      <c r="B7" s="31" t="n">
        <v>46270</v>
      </c>
      <c r="C7" s="15" t="inlineStr">
        <is>
          <t>PX-FLOR-004</t>
        </is>
      </c>
      <c r="D7" s="18" t="n">
        <v>180</v>
      </c>
      <c r="E7" s="24" t="inlineStr">
        <is>
          <t>Recebido</t>
        </is>
      </c>
      <c r="F7" s="15" t="inlineStr"/>
    </row>
    <row r="8" ht="20" customHeight="1">
      <c r="A8" s="15" t="inlineStr">
        <is>
          <t>CMP-005</t>
        </is>
      </c>
      <c r="B8" s="31" t="n">
        <v>46271</v>
      </c>
      <c r="C8" s="15" t="inlineStr">
        <is>
          <t>PX-FLOR-005</t>
        </is>
      </c>
      <c r="D8" s="18" t="n">
        <v>35</v>
      </c>
      <c r="E8" s="24" t="inlineStr">
        <is>
          <t>Recebido</t>
        </is>
      </c>
      <c r="F8" s="15" t="inlineStr">
        <is>
          <t>Conferir valor apresentado</t>
        </is>
      </c>
    </row>
    <row r="9" ht="20" customHeight="1">
      <c r="A9" s="15" t="inlineStr">
        <is>
          <t>CMP-006</t>
        </is>
      </c>
      <c r="B9" s="31" t="n">
        <v>46272</v>
      </c>
      <c r="C9" s="15" t="inlineStr">
        <is>
          <t>PX-FLOR-006</t>
        </is>
      </c>
      <c r="D9" s="18" t="n">
        <v>200</v>
      </c>
      <c r="E9" s="24" t="inlineStr">
        <is>
          <t>Recebido</t>
        </is>
      </c>
      <c r="F9" s="15" t="inlineStr"/>
    </row>
    <row r="10" ht="20" customHeight="1">
      <c r="A10" s="15" t="inlineStr">
        <is>
          <t>CMP-007</t>
        </is>
      </c>
      <c r="B10" s="31" t="n">
        <v>46273</v>
      </c>
      <c r="C10" s="15" t="inlineStr">
        <is>
          <t>PX-FLOR-008</t>
        </is>
      </c>
      <c r="D10" s="18" t="n">
        <v>70</v>
      </c>
      <c r="E10" s="24" t="inlineStr">
        <is>
          <t>Recebido</t>
        </is>
      </c>
      <c r="F10" s="15" t="inlineStr"/>
    </row>
    <row r="11" ht="20" customHeight="1">
      <c r="A11" s="15" t="inlineStr">
        <is>
          <t>CMP-008</t>
        </is>
      </c>
      <c r="B11" s="31" t="n">
        <v>46273</v>
      </c>
      <c r="C11" s="15" t="inlineStr">
        <is>
          <t>PX-FLOR-009</t>
        </is>
      </c>
      <c r="D11" s="18" t="n">
        <v>120</v>
      </c>
      <c r="E11" s="24" t="inlineStr">
        <is>
          <t>Recebido</t>
        </is>
      </c>
      <c r="F11" s="15" t="inlineStr"/>
    </row>
    <row r="12" ht="20" customHeight="1">
      <c r="A12" s="15" t="inlineStr">
        <is>
          <t>CMP-009</t>
        </is>
      </c>
      <c r="B12" s="31" t="n">
        <v>46273</v>
      </c>
      <c r="C12" s="15" t="inlineStr">
        <is>
          <t>PX-FLOR-010</t>
        </is>
      </c>
      <c r="D12" s="18" t="n">
        <v>150</v>
      </c>
      <c r="E12" s="24" t="inlineStr">
        <is>
          <t>Recebido</t>
        </is>
      </c>
      <c r="F12" s="15" t="inlineStr"/>
    </row>
    <row r="13" ht="20" customHeight="1">
      <c r="A13" s="15" t="inlineStr">
        <is>
          <t>CMP-010</t>
        </is>
      </c>
      <c r="B13" s="31" t="n">
        <v>46269</v>
      </c>
      <c r="C13" s="15" t="inlineStr">
        <is>
          <t>PX-FLOR-002</t>
        </is>
      </c>
      <c r="D13" s="18" t="n">
        <v>45</v>
      </c>
      <c r="E13" s="24" t="inlineStr">
        <is>
          <t>Desconsiderar</t>
        </is>
      </c>
      <c r="F13" s="15" t="inlineStr">
        <is>
          <t>Registro repetido na conferência</t>
        </is>
      </c>
    </row>
    <row r="14" ht="20" customHeight="1">
      <c r="A14" s="15" t="n"/>
      <c r="B14" s="31" t="n"/>
      <c r="C14" s="15" t="n"/>
      <c r="D14" s="18" t="n"/>
      <c r="E14" s="24" t="n"/>
      <c r="F14" s="15" t="n"/>
    </row>
    <row r="15" ht="20" customHeight="1">
      <c r="A15" s="15" t="n"/>
      <c r="B15" s="31" t="n"/>
      <c r="C15" s="15" t="n"/>
      <c r="D15" s="18" t="n"/>
      <c r="E15" s="24" t="n"/>
      <c r="F15" s="15" t="n"/>
    </row>
    <row r="16" ht="20" customHeight="1">
      <c r="A16" s="15" t="n"/>
      <c r="B16" s="31" t="n"/>
      <c r="C16" s="15" t="n"/>
      <c r="D16" s="18" t="n"/>
      <c r="E16" s="24" t="n"/>
      <c r="F16" s="15" t="n"/>
    </row>
    <row r="17" ht="20" customHeight="1">
      <c r="A17" s="15" t="n"/>
      <c r="B17" s="31" t="n"/>
      <c r="C17" s="15" t="n"/>
      <c r="D17" s="18" t="n"/>
      <c r="E17" s="24" t="n"/>
      <c r="F17" s="15" t="n"/>
    </row>
    <row r="18" ht="20" customHeight="1">
      <c r="A18" s="15" t="n"/>
      <c r="B18" s="31" t="n"/>
      <c r="C18" s="15" t="n"/>
      <c r="D18" s="18" t="n"/>
      <c r="E18" s="24" t="n"/>
      <c r="F18" s="15" t="n"/>
    </row>
    <row r="19" ht="20" customHeight="1">
      <c r="A19" s="15" t="n"/>
      <c r="B19" s="31" t="n"/>
      <c r="C19" s="15" t="n"/>
      <c r="D19" s="18" t="n"/>
      <c r="E19" s="24" t="n"/>
      <c r="F19" s="15" t="n"/>
    </row>
    <row r="20" ht="20" customHeight="1">
      <c r="A20" s="15" t="n"/>
      <c r="B20" s="31" t="n"/>
      <c r="C20" s="15" t="n"/>
      <c r="D20" s="18" t="n"/>
      <c r="E20" s="24" t="n"/>
      <c r="F20" s="15" t="n"/>
    </row>
    <row r="21" ht="20" customHeight="1">
      <c r="A21" s="15" t="n"/>
      <c r="B21" s="31" t="n"/>
      <c r="C21" s="15" t="n"/>
      <c r="D21" s="18" t="n"/>
      <c r="E21" s="24" t="n"/>
      <c r="F21" s="15" t="n"/>
    </row>
    <row r="22" ht="20" customHeight="1">
      <c r="A22" s="15" t="n"/>
      <c r="B22" s="31" t="n"/>
      <c r="C22" s="15" t="n"/>
      <c r="D22" s="18" t="n"/>
      <c r="E22" s="24" t="n"/>
      <c r="F22" s="15" t="n"/>
    </row>
    <row r="23" ht="20" customHeight="1">
      <c r="A23" s="15" t="n"/>
      <c r="B23" s="31" t="n"/>
      <c r="C23" s="15" t="n"/>
      <c r="D23" s="18" t="n"/>
      <c r="E23" s="24" t="n"/>
      <c r="F23" s="15" t="n"/>
    </row>
    <row r="24" ht="20" customHeight="1">
      <c r="A24" s="15" t="n"/>
      <c r="B24" s="31" t="n"/>
      <c r="C24" s="15" t="n"/>
      <c r="D24" s="18" t="n"/>
      <c r="E24" s="24" t="n"/>
      <c r="F24" s="15" t="n"/>
    </row>
    <row r="25" ht="20" customHeight="1">
      <c r="A25" s="15" t="n"/>
      <c r="B25" s="31" t="n"/>
      <c r="C25" s="15" t="n"/>
      <c r="D25" s="18" t="n"/>
      <c r="E25" s="24" t="n"/>
      <c r="F25" s="15" t="n"/>
    </row>
    <row r="26" ht="20" customHeight="1">
      <c r="A26" s="15" t="n"/>
      <c r="B26" s="31" t="n"/>
      <c r="C26" s="15" t="n"/>
      <c r="D26" s="18" t="n"/>
      <c r="E26" s="24" t="n"/>
      <c r="F26" s="15" t="n"/>
    </row>
    <row r="27" ht="20" customHeight="1">
      <c r="A27" s="15" t="n"/>
      <c r="B27" s="31" t="n"/>
      <c r="C27" s="15" t="n"/>
      <c r="D27" s="18" t="n"/>
      <c r="E27" s="24" t="n"/>
      <c r="F27" s="15" t="n"/>
    </row>
    <row r="28" ht="20" customHeight="1">
      <c r="A28" s="15" t="n"/>
      <c r="B28" s="31" t="n"/>
      <c r="C28" s="15" t="n"/>
      <c r="D28" s="18" t="n"/>
      <c r="E28" s="24" t="n"/>
      <c r="F28" s="15" t="n"/>
    </row>
    <row r="29" ht="20" customHeight="1">
      <c r="A29" s="15" t="n"/>
      <c r="B29" s="31" t="n"/>
      <c r="C29" s="15" t="n"/>
      <c r="D29" s="18" t="n"/>
      <c r="E29" s="24" t="n"/>
      <c r="F29" s="15" t="n"/>
    </row>
    <row r="30" ht="20" customHeight="1">
      <c r="A30" s="15" t="n"/>
      <c r="B30" s="31" t="n"/>
      <c r="C30" s="15" t="n"/>
      <c r="D30" s="18" t="n"/>
      <c r="E30" s="24" t="n"/>
      <c r="F30" s="15" t="n"/>
    </row>
    <row r="31" ht="20" customHeight="1">
      <c r="A31" s="15" t="n"/>
      <c r="B31" s="31" t="n"/>
      <c r="C31" s="15" t="n"/>
      <c r="D31" s="18" t="n"/>
      <c r="E31" s="24" t="n"/>
      <c r="F31" s="15" t="n"/>
    </row>
    <row r="32" ht="20" customHeight="1">
      <c r="A32" s="15" t="n"/>
      <c r="B32" s="31" t="n"/>
      <c r="C32" s="15" t="n"/>
      <c r="D32" s="18" t="n"/>
      <c r="E32" s="24" t="n"/>
      <c r="F32" s="15" t="n"/>
    </row>
    <row r="33" ht="20" customHeight="1">
      <c r="A33" s="15" t="n"/>
      <c r="B33" s="31" t="n"/>
      <c r="C33" s="15" t="n"/>
      <c r="D33" s="18" t="n"/>
      <c r="E33" s="24" t="n"/>
      <c r="F33" s="15" t="n"/>
    </row>
    <row r="34" ht="20" customHeight="1">
      <c r="A34" s="15" t="n"/>
      <c r="B34" s="31" t="n"/>
      <c r="C34" s="15" t="n"/>
      <c r="D34" s="18" t="n"/>
      <c r="E34" s="24" t="n"/>
      <c r="F34" s="15" t="n"/>
    </row>
    <row r="35" ht="20" customHeight="1">
      <c r="A35" s="15" t="n"/>
      <c r="B35" s="31" t="n"/>
      <c r="C35" s="15" t="n"/>
      <c r="D35" s="18" t="n"/>
      <c r="E35" s="24" t="n"/>
      <c r="F35" s="15" t="n"/>
    </row>
    <row r="36" ht="20" customHeight="1">
      <c r="A36" s="15" t="n"/>
      <c r="B36" s="31" t="n"/>
      <c r="C36" s="15" t="n"/>
      <c r="D36" s="18" t="n"/>
      <c r="E36" s="24" t="n"/>
      <c r="F36" s="15" t="n"/>
    </row>
    <row r="37" ht="20" customHeight="1">
      <c r="A37" s="15" t="n"/>
      <c r="B37" s="31" t="n"/>
      <c r="C37" s="15" t="n"/>
      <c r="D37" s="18" t="n"/>
      <c r="E37" s="24" t="n"/>
      <c r="F37" s="15" t="n"/>
    </row>
    <row r="38" ht="20" customHeight="1">
      <c r="A38" s="15" t="n"/>
      <c r="B38" s="31" t="n"/>
      <c r="C38" s="15" t="n"/>
      <c r="D38" s="18" t="n"/>
      <c r="E38" s="24" t="n"/>
      <c r="F38" s="15" t="n"/>
    </row>
    <row r="39" ht="20" customHeight="1">
      <c r="A39" s="15" t="n"/>
      <c r="B39" s="31" t="n"/>
      <c r="C39" s="15" t="n"/>
      <c r="D39" s="18" t="n"/>
      <c r="E39" s="24" t="n"/>
      <c r="F39" s="15" t="n"/>
    </row>
    <row r="40" ht="20" customHeight="1">
      <c r="A40" s="15" t="n"/>
      <c r="B40" s="31" t="n"/>
      <c r="C40" s="15" t="n"/>
      <c r="D40" s="18" t="n"/>
      <c r="E40" s="24" t="n"/>
      <c r="F40" s="15" t="n"/>
    </row>
    <row r="41" ht="20" customHeight="1">
      <c r="A41" s="15" t="n"/>
      <c r="B41" s="31" t="n"/>
      <c r="C41" s="15" t="n"/>
      <c r="D41" s="18" t="n"/>
      <c r="E41" s="24" t="n"/>
      <c r="F41" s="15" t="n"/>
    </row>
    <row r="42" ht="20" customHeight="1">
      <c r="A42" s="15" t="n"/>
      <c r="B42" s="31" t="n"/>
      <c r="C42" s="15" t="n"/>
      <c r="D42" s="18" t="n"/>
      <c r="E42" s="24" t="n"/>
      <c r="F42" s="15" t="n"/>
    </row>
    <row r="43" ht="20" customHeight="1">
      <c r="A43" s="15" t="n"/>
      <c r="B43" s="31" t="n"/>
      <c r="C43" s="15" t="n"/>
      <c r="D43" s="18" t="n"/>
      <c r="E43" s="24" t="n"/>
      <c r="F43" s="15" t="n"/>
    </row>
    <row r="44" ht="20" customHeight="1">
      <c r="A44" s="15" t="n"/>
      <c r="B44" s="31" t="n"/>
      <c r="C44" s="15" t="n"/>
      <c r="D44" s="18" t="n"/>
      <c r="E44" s="24" t="n"/>
      <c r="F44" s="15" t="n"/>
    </row>
    <row r="45" ht="20" customHeight="1">
      <c r="A45" s="15" t="n"/>
      <c r="B45" s="31" t="n"/>
      <c r="C45" s="15" t="n"/>
      <c r="D45" s="18" t="n"/>
      <c r="E45" s="24" t="n"/>
      <c r="F45" s="15" t="n"/>
    </row>
    <row r="46" ht="20" customHeight="1">
      <c r="A46" s="15" t="n"/>
      <c r="B46" s="31" t="n"/>
      <c r="C46" s="15" t="n"/>
      <c r="D46" s="18" t="n"/>
      <c r="E46" s="24" t="n"/>
      <c r="F46" s="15" t="n"/>
    </row>
    <row r="47" ht="20" customHeight="1">
      <c r="A47" s="15" t="n"/>
      <c r="B47" s="31" t="n"/>
      <c r="C47" s="15" t="n"/>
      <c r="D47" s="18" t="n"/>
      <c r="E47" s="24" t="n"/>
      <c r="F47" s="15" t="n"/>
    </row>
    <row r="48" ht="20" customHeight="1">
      <c r="A48" s="15" t="n"/>
      <c r="B48" s="31" t="n"/>
      <c r="C48" s="15" t="n"/>
      <c r="D48" s="18" t="n"/>
      <c r="E48" s="24" t="n"/>
      <c r="F48" s="15" t="n"/>
    </row>
    <row r="49" ht="20" customHeight="1">
      <c r="A49" s="15" t="n"/>
      <c r="B49" s="31" t="n"/>
      <c r="C49" s="15" t="n"/>
      <c r="D49" s="18" t="n"/>
      <c r="E49" s="24" t="n"/>
      <c r="F49" s="15" t="n"/>
    </row>
    <row r="50" ht="20" customHeight="1">
      <c r="A50" s="15" t="n"/>
      <c r="B50" s="31" t="n"/>
      <c r="C50" s="15" t="n"/>
      <c r="D50" s="18" t="n"/>
      <c r="E50" s="24" t="n"/>
      <c r="F50" s="15" t="n"/>
    </row>
    <row r="51" ht="20" customHeight="1">
      <c r="A51" s="15" t="n"/>
      <c r="B51" s="31" t="n"/>
      <c r="C51" s="15" t="n"/>
      <c r="D51" s="18" t="n"/>
      <c r="E51" s="24" t="n"/>
      <c r="F51" s="15" t="n"/>
    </row>
    <row r="52" ht="20" customHeight="1">
      <c r="A52" s="15" t="n"/>
      <c r="B52" s="31" t="n"/>
      <c r="C52" s="15" t="n"/>
      <c r="D52" s="18" t="n"/>
      <c r="E52" s="24" t="n"/>
      <c r="F52" s="15" t="n"/>
    </row>
    <row r="53" ht="20" customHeight="1">
      <c r="A53" s="15" t="n"/>
      <c r="B53" s="31" t="n"/>
      <c r="C53" s="15" t="n"/>
      <c r="D53" s="18" t="n"/>
      <c r="E53" s="24" t="n"/>
      <c r="F53" s="15" t="n"/>
    </row>
    <row r="54" ht="20" customHeight="1">
      <c r="A54" s="15" t="n"/>
      <c r="B54" s="31" t="n"/>
      <c r="C54" s="15" t="n"/>
      <c r="D54" s="18" t="n"/>
      <c r="E54" s="24" t="n"/>
      <c r="F54" s="15" t="n"/>
    </row>
    <row r="55" ht="20" customHeight="1">
      <c r="A55" s="15" t="n"/>
      <c r="B55" s="31" t="n"/>
      <c r="C55" s="15" t="n"/>
      <c r="D55" s="18" t="n"/>
      <c r="E55" s="24" t="n"/>
      <c r="F55" s="15" t="n"/>
    </row>
    <row r="56" ht="20" customHeight="1">
      <c r="A56" s="15" t="n"/>
      <c r="B56" s="31" t="n"/>
      <c r="C56" s="15" t="n"/>
      <c r="D56" s="18" t="n"/>
      <c r="E56" s="24" t="n"/>
      <c r="F56" s="15" t="n"/>
    </row>
    <row r="57" ht="20" customHeight="1">
      <c r="A57" s="15" t="n"/>
      <c r="B57" s="31" t="n"/>
      <c r="C57" s="15" t="n"/>
      <c r="D57" s="18" t="n"/>
      <c r="E57" s="24" t="n"/>
      <c r="F57" s="15" t="n"/>
    </row>
    <row r="58" ht="20" customHeight="1">
      <c r="A58" s="15" t="n"/>
      <c r="B58" s="31" t="n"/>
      <c r="C58" s="15" t="n"/>
      <c r="D58" s="18" t="n"/>
      <c r="E58" s="24" t="n"/>
      <c r="F58" s="15" t="n"/>
    </row>
    <row r="59" ht="20" customHeight="1">
      <c r="A59" s="15" t="n"/>
      <c r="B59" s="31" t="n"/>
      <c r="C59" s="15" t="n"/>
      <c r="D59" s="18" t="n"/>
      <c r="E59" s="24" t="n"/>
      <c r="F59" s="15" t="n"/>
    </row>
    <row r="60" ht="20" customHeight="1">
      <c r="A60" s="15" t="n"/>
      <c r="B60" s="31" t="n"/>
      <c r="C60" s="15" t="n"/>
      <c r="D60" s="18" t="n"/>
      <c r="E60" s="24" t="n"/>
      <c r="F60" s="15" t="n"/>
    </row>
    <row r="61" ht="20" customHeight="1">
      <c r="A61" s="15" t="n"/>
      <c r="B61" s="31" t="n"/>
      <c r="C61" s="15" t="n"/>
      <c r="D61" s="18" t="n"/>
      <c r="E61" s="24" t="n"/>
      <c r="F61" s="15" t="n"/>
    </row>
    <row r="62" ht="20" customHeight="1">
      <c r="A62" s="15" t="n"/>
      <c r="B62" s="31" t="n"/>
      <c r="C62" s="15" t="n"/>
      <c r="D62" s="18" t="n"/>
      <c r="E62" s="24" t="n"/>
      <c r="F62" s="15" t="n"/>
    </row>
    <row r="63" ht="20" customHeight="1">
      <c r="A63" s="15" t="n"/>
      <c r="B63" s="31" t="n"/>
      <c r="C63" s="15" t="n"/>
      <c r="D63" s="18" t="n"/>
      <c r="E63" s="24" t="n"/>
      <c r="F63" s="15" t="n"/>
    </row>
    <row r="64" ht="20" customHeight="1">
      <c r="A64" s="15" t="n"/>
      <c r="B64" s="31" t="n"/>
      <c r="C64" s="15" t="n"/>
      <c r="D64" s="18" t="n"/>
      <c r="E64" s="24" t="n"/>
      <c r="F64" s="15" t="n"/>
    </row>
    <row r="65" ht="20" customHeight="1">
      <c r="A65" s="15" t="n"/>
      <c r="B65" s="31" t="n"/>
      <c r="C65" s="15" t="n"/>
      <c r="D65" s="18" t="n"/>
      <c r="E65" s="24" t="n"/>
      <c r="F65" s="15" t="n"/>
    </row>
    <row r="66" ht="20" customHeight="1">
      <c r="A66" s="15" t="n"/>
      <c r="B66" s="31" t="n"/>
      <c r="C66" s="15" t="n"/>
      <c r="D66" s="18" t="n"/>
      <c r="E66" s="24" t="n"/>
      <c r="F66" s="15" t="n"/>
    </row>
    <row r="67" ht="20" customHeight="1">
      <c r="A67" s="15" t="n"/>
      <c r="B67" s="31" t="n"/>
      <c r="C67" s="15" t="n"/>
      <c r="D67" s="18" t="n"/>
      <c r="E67" s="24" t="n"/>
      <c r="F67" s="15" t="n"/>
    </row>
    <row r="68" ht="20" customHeight="1">
      <c r="A68" s="15" t="n"/>
      <c r="B68" s="31" t="n"/>
      <c r="C68" s="15" t="n"/>
      <c r="D68" s="18" t="n"/>
      <c r="E68" s="24" t="n"/>
      <c r="F68" s="15" t="n"/>
    </row>
    <row r="69" ht="20" customHeight="1">
      <c r="A69" s="15" t="n"/>
      <c r="B69" s="31" t="n"/>
      <c r="C69" s="15" t="n"/>
      <c r="D69" s="18" t="n"/>
      <c r="E69" s="24" t="n"/>
      <c r="F69" s="15" t="n"/>
    </row>
    <row r="70" ht="20" customHeight="1">
      <c r="A70" s="15" t="n"/>
      <c r="B70" s="31" t="n"/>
      <c r="C70" s="15" t="n"/>
      <c r="D70" s="18" t="n"/>
      <c r="E70" s="24" t="n"/>
      <c r="F70" s="15" t="n"/>
    </row>
    <row r="71" ht="20" customHeight="1">
      <c r="A71" s="15" t="n"/>
      <c r="B71" s="31" t="n"/>
      <c r="C71" s="15" t="n"/>
      <c r="D71" s="18" t="n"/>
      <c r="E71" s="24" t="n"/>
      <c r="F71" s="15" t="n"/>
    </row>
    <row r="72" ht="20" customHeight="1">
      <c r="A72" s="15" t="n"/>
      <c r="B72" s="31" t="n"/>
      <c r="C72" s="15" t="n"/>
      <c r="D72" s="18" t="n"/>
      <c r="E72" s="24" t="n"/>
      <c r="F72" s="15" t="n"/>
    </row>
    <row r="73" ht="20" customHeight="1">
      <c r="A73" s="15" t="n"/>
      <c r="B73" s="31" t="n"/>
      <c r="C73" s="15" t="n"/>
      <c r="D73" s="18" t="n"/>
      <c r="E73" s="24" t="n"/>
      <c r="F73" s="15" t="n"/>
    </row>
    <row r="74" ht="20" customHeight="1">
      <c r="A74" s="15" t="n"/>
      <c r="B74" s="31" t="n"/>
      <c r="C74" s="15" t="n"/>
      <c r="D74" s="18" t="n"/>
      <c r="E74" s="24" t="n"/>
      <c r="F74" s="15" t="n"/>
    </row>
    <row r="75" ht="20" customHeight="1">
      <c r="A75" s="15" t="n"/>
      <c r="B75" s="31" t="n"/>
      <c r="C75" s="15" t="n"/>
      <c r="D75" s="18" t="n"/>
      <c r="E75" s="24" t="n"/>
      <c r="F75" s="15" t="n"/>
    </row>
    <row r="76" ht="20" customHeight="1">
      <c r="A76" s="15" t="n"/>
      <c r="B76" s="31" t="n"/>
      <c r="C76" s="15" t="n"/>
      <c r="D76" s="18" t="n"/>
      <c r="E76" s="24" t="n"/>
      <c r="F76" s="15" t="n"/>
    </row>
    <row r="77" ht="20" customHeight="1">
      <c r="A77" s="15" t="n"/>
      <c r="B77" s="31" t="n"/>
      <c r="C77" s="15" t="n"/>
      <c r="D77" s="18" t="n"/>
      <c r="E77" s="24" t="n"/>
      <c r="F77" s="15" t="n"/>
    </row>
    <row r="78" ht="20" customHeight="1">
      <c r="A78" s="15" t="n"/>
      <c r="B78" s="31" t="n"/>
      <c r="C78" s="15" t="n"/>
      <c r="D78" s="18" t="n"/>
      <c r="E78" s="24" t="n"/>
      <c r="F78" s="15" t="n"/>
    </row>
    <row r="79" ht="20" customHeight="1">
      <c r="A79" s="15" t="n"/>
      <c r="B79" s="31" t="n"/>
      <c r="C79" s="15" t="n"/>
      <c r="D79" s="18" t="n"/>
      <c r="E79" s="24" t="n"/>
      <c r="F79" s="15" t="n"/>
    </row>
    <row r="80" ht="20" customHeight="1">
      <c r="A80" s="15" t="n"/>
      <c r="B80" s="31" t="n"/>
      <c r="C80" s="15" t="n"/>
      <c r="D80" s="18" t="n"/>
      <c r="E80" s="24" t="n"/>
      <c r="F80" s="15" t="n"/>
    </row>
    <row r="81" ht="20" customHeight="1">
      <c r="A81" s="15" t="n"/>
      <c r="B81" s="31" t="n"/>
      <c r="C81" s="15" t="n"/>
      <c r="D81" s="18" t="n"/>
      <c r="E81" s="24" t="n"/>
      <c r="F81" s="15" t="n"/>
    </row>
    <row r="82" ht="20" customHeight="1">
      <c r="A82" s="15" t="n"/>
      <c r="B82" s="31" t="n"/>
      <c r="C82" s="15" t="n"/>
      <c r="D82" s="18" t="n"/>
      <c r="E82" s="24" t="n"/>
      <c r="F82" s="15" t="n"/>
    </row>
    <row r="83" ht="20" customHeight="1">
      <c r="A83" s="15" t="n"/>
      <c r="B83" s="31" t="n"/>
      <c r="C83" s="15" t="n"/>
      <c r="D83" s="18" t="n"/>
      <c r="E83" s="24" t="n"/>
      <c r="F83" s="15" t="n"/>
    </row>
    <row r="84" ht="20" customHeight="1">
      <c r="A84" s="15" t="n"/>
      <c r="B84" s="31" t="n"/>
      <c r="C84" s="15" t="n"/>
      <c r="D84" s="18" t="n"/>
      <c r="E84" s="24" t="n"/>
      <c r="F84" s="15" t="n"/>
    </row>
    <row r="85" ht="20" customHeight="1">
      <c r="A85" s="15" t="n"/>
      <c r="B85" s="31" t="n"/>
      <c r="C85" s="15" t="n"/>
      <c r="D85" s="18" t="n"/>
      <c r="E85" s="24" t="n"/>
      <c r="F85" s="15" t="n"/>
    </row>
    <row r="86" ht="20" customHeight="1">
      <c r="A86" s="15" t="n"/>
      <c r="B86" s="31" t="n"/>
      <c r="C86" s="15" t="n"/>
      <c r="D86" s="18" t="n"/>
      <c r="E86" s="24" t="n"/>
      <c r="F86" s="15" t="n"/>
    </row>
    <row r="87" ht="20" customHeight="1">
      <c r="A87" s="15" t="n"/>
      <c r="B87" s="31" t="n"/>
      <c r="C87" s="15" t="n"/>
      <c r="D87" s="18" t="n"/>
      <c r="E87" s="24" t="n"/>
      <c r="F87" s="15" t="n"/>
    </row>
    <row r="88" ht="20" customHeight="1">
      <c r="A88" s="15" t="n"/>
      <c r="B88" s="31" t="n"/>
      <c r="C88" s="15" t="n"/>
      <c r="D88" s="18" t="n"/>
      <c r="E88" s="24" t="n"/>
      <c r="F88" s="15" t="n"/>
    </row>
    <row r="89" ht="20" customHeight="1">
      <c r="A89" s="15" t="n"/>
      <c r="B89" s="31" t="n"/>
      <c r="C89" s="15" t="n"/>
      <c r="D89" s="18" t="n"/>
      <c r="E89" s="24" t="n"/>
      <c r="F89" s="15" t="n"/>
    </row>
    <row r="90" ht="20" customHeight="1">
      <c r="A90" s="15" t="n"/>
      <c r="B90" s="31" t="n"/>
      <c r="C90" s="15" t="n"/>
      <c r="D90" s="18" t="n"/>
      <c r="E90" s="24" t="n"/>
      <c r="F90" s="15" t="n"/>
    </row>
    <row r="91" ht="20" customHeight="1">
      <c r="A91" s="15" t="n"/>
      <c r="B91" s="31" t="n"/>
      <c r="C91" s="15" t="n"/>
      <c r="D91" s="18" t="n"/>
      <c r="E91" s="24" t="n"/>
      <c r="F91" s="15" t="n"/>
    </row>
    <row r="92" ht="20" customHeight="1">
      <c r="A92" s="15" t="n"/>
      <c r="B92" s="31" t="n"/>
      <c r="C92" s="15" t="n"/>
      <c r="D92" s="18" t="n"/>
      <c r="E92" s="24" t="n"/>
      <c r="F92" s="15" t="n"/>
    </row>
    <row r="93" ht="20" customHeight="1">
      <c r="A93" s="15" t="n"/>
      <c r="B93" s="31" t="n"/>
      <c r="C93" s="15" t="n"/>
      <c r="D93" s="18" t="n"/>
      <c r="E93" s="24" t="n"/>
      <c r="F93" s="15" t="n"/>
    </row>
    <row r="94" ht="20" customHeight="1">
      <c r="A94" s="15" t="n"/>
      <c r="B94" s="31" t="n"/>
      <c r="C94" s="15" t="n"/>
      <c r="D94" s="18" t="n"/>
      <c r="E94" s="24" t="n"/>
      <c r="F94" s="15" t="n"/>
    </row>
    <row r="95" ht="20" customHeight="1">
      <c r="A95" s="15" t="n"/>
      <c r="B95" s="31" t="n"/>
      <c r="C95" s="15" t="n"/>
      <c r="D95" s="18" t="n"/>
      <c r="E95" s="24" t="n"/>
      <c r="F95" s="15" t="n"/>
    </row>
    <row r="96" ht="20" customHeight="1">
      <c r="A96" s="15" t="n"/>
      <c r="B96" s="31" t="n"/>
      <c r="C96" s="15" t="n"/>
      <c r="D96" s="18" t="n"/>
      <c r="E96" s="24" t="n"/>
      <c r="F96" s="15" t="n"/>
    </row>
    <row r="97" ht="20" customHeight="1">
      <c r="A97" s="15" t="n"/>
      <c r="B97" s="31" t="n"/>
      <c r="C97" s="15" t="n"/>
      <c r="D97" s="18" t="n"/>
      <c r="E97" s="24" t="n"/>
      <c r="F97" s="15" t="n"/>
    </row>
    <row r="98" ht="20" customHeight="1">
      <c r="A98" s="15" t="n"/>
      <c r="B98" s="31" t="n"/>
      <c r="C98" s="15" t="n"/>
      <c r="D98" s="18" t="n"/>
      <c r="E98" s="24" t="n"/>
      <c r="F98" s="15" t="n"/>
    </row>
    <row r="99" ht="20" customHeight="1">
      <c r="A99" s="15" t="n"/>
      <c r="B99" s="31" t="n"/>
      <c r="C99" s="15" t="n"/>
      <c r="D99" s="18" t="n"/>
      <c r="E99" s="24" t="n"/>
      <c r="F99" s="15" t="n"/>
    </row>
    <row r="100" ht="20" customHeight="1">
      <c r="A100" s="15" t="n"/>
      <c r="B100" s="31" t="n"/>
      <c r="C100" s="15" t="n"/>
      <c r="D100" s="18" t="n"/>
      <c r="E100" s="24" t="n"/>
      <c r="F100" s="15" t="n"/>
    </row>
    <row r="101" ht="20" customHeight="1">
      <c r="A101" s="15" t="n"/>
      <c r="B101" s="31" t="n"/>
      <c r="C101" s="15" t="n"/>
      <c r="D101" s="18" t="n"/>
      <c r="E101" s="24" t="n"/>
      <c r="F101" s="15" t="n"/>
    </row>
    <row r="102" ht="20" customHeight="1">
      <c r="A102" s="15" t="n"/>
      <c r="B102" s="31" t="n"/>
      <c r="C102" s="15" t="n"/>
      <c r="D102" s="18" t="n"/>
      <c r="E102" s="24" t="n"/>
      <c r="F102" s="15" t="n"/>
    </row>
    <row r="103" ht="20" customHeight="1">
      <c r="A103" s="15" t="n"/>
      <c r="B103" s="31" t="n"/>
      <c r="C103" s="15" t="n"/>
      <c r="D103" s="18" t="n"/>
      <c r="E103" s="24" t="n"/>
      <c r="F103" s="15" t="n"/>
    </row>
  </sheetData>
  <autoFilter ref="A3:F103"/>
  <mergeCells count="1">
    <mergeCell ref="A1:F1"/>
  </mergeCells>
  <conditionalFormatting sqref="E4:E103">
    <cfRule type="expression" priority="1" dxfId="0">
      <formula>$E4="Desconsiderar"</formula>
    </cfRule>
  </conditionalFormatting>
  <dataValidations count="4">
    <dataValidation sqref="A4:A103" showDropDown="0" showInputMessage="1" showErrorMessage="1" allowBlank="0" errorTitle="Entrada inválida" error="Use um identificador único para cada comprovante." promptTitle="Conferência de entrada" prompt="Exemplo de formato: CMP-011." type="custom">
      <formula1>=OR(A4="",COUNTIF($A$4:$A$103,A4)=1)</formula1>
    </dataValidation>
    <dataValidation sqref="B4:B103" showDropDown="0" showInputMessage="1" showErrorMessage="1" allowBlank="0" errorTitle="Entrada inválida" error="Informe uma data dentro dos limites definidos em Parâmetros." promptTitle="Conferência de entrada" prompt="Use a data em que o comprovante foi recebido." type="custom">
      <formula1>=OR(B4="",AND(ISNUMBER(B4),B4&gt;=INDIRECT("'Parâmetros'!$B$6"),B4&lt;=INDIRECT("'Parâmetros'!$B$7")))</formula1>
    </dataValidation>
    <dataValidation sqref="D4:D103" showDropDown="0" showInputMessage="1" showErrorMessage="1" allowBlank="0" errorTitle="Entrada inválida" error="Informe um valor positivo dentro do limite definido." promptTitle="Conferência de entrada" prompt="Digite o valor mostrado no comprovante." type="custom">
      <formula1>=OR(D4="",AND(ISNUMBER(D4),D4&gt;0,D4&lt;=INDIRECT("'Parâmetros'!$B$9")))</formula1>
    </dataValidation>
    <dataValidation sqref="E4:E103" showDropDown="0" showInputMessage="1" showErrorMessage="1" allowBlank="0" errorTitle="Entrada inválida" error="Escolha uma situação da lista." promptTitle="Conferência de entrada" prompt="Selecione a situação do registro apresentado." type="list">
      <formula1>=INDIRECT("'Parâmetros'!$D$3:$D$4")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351432"/>
    <outlinePr summaryBelow="1" summaryRight="1"/>
    <pageSetUpPr/>
  </sheetPr>
  <dimension ref="A1:G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1" customWidth="1" min="3" max="3"/>
    <col width="16" customWidth="1" min="4" max="4"/>
    <col width="15" customWidth="1" min="5" max="5"/>
    <col width="35" customWidth="1" min="6" max="6"/>
    <col width="24" customWidth="1" min="7" max="7"/>
  </cols>
  <sheetData>
    <row r="1" ht="27" customHeight="1">
      <c r="A1" s="1" t="inlineStr">
        <is>
          <t>Movimentos do extrato Pix informado — registros fictícios</t>
        </is>
      </c>
      <c r="B1" s="27" t="n"/>
      <c r="C1" s="27" t="n"/>
      <c r="D1" s="27" t="n"/>
      <c r="E1" s="27" t="n"/>
      <c r="F1" s="27" t="n"/>
      <c r="G1" s="28" t="n"/>
    </row>
    <row r="2">
      <c r="A2" s="23" t="inlineStr">
        <is>
          <t>Transcreva créditos e estornos do extrato usado na conferência.</t>
        </is>
      </c>
    </row>
    <row r="3" ht="30" customHeight="1">
      <c r="A3" s="4" t="inlineStr">
        <is>
          <t>ID do movimento</t>
        </is>
      </c>
      <c r="B3" s="4" t="inlineStr">
        <is>
          <t>Data do movimento</t>
        </is>
      </c>
      <c r="C3" s="4" t="inlineStr">
        <is>
          <t>Referência Pix</t>
        </is>
      </c>
      <c r="D3" s="4" t="inlineStr">
        <is>
          <t>Valor</t>
        </is>
      </c>
      <c r="E3" s="4" t="inlineStr">
        <is>
          <t>Tipo</t>
        </is>
      </c>
      <c r="F3" s="4" t="inlineStr">
        <is>
          <t>Descrição</t>
        </is>
      </c>
      <c r="G3" s="4" t="inlineStr">
        <is>
          <t>Vínculo com cobrança</t>
        </is>
      </c>
    </row>
    <row r="4" ht="20" customHeight="1">
      <c r="A4" s="15" t="inlineStr">
        <is>
          <t>MOV-001</t>
        </is>
      </c>
      <c r="B4" s="31" t="n">
        <v>46267</v>
      </c>
      <c r="C4" s="15" t="inlineStr">
        <is>
          <t>PX-FLOR-001</t>
        </is>
      </c>
      <c r="D4" s="18" t="n">
        <v>65</v>
      </c>
      <c r="E4" s="24" t="inlineStr">
        <is>
          <t>Crédito</t>
        </is>
      </c>
      <c r="F4" s="15" t="inlineStr">
        <is>
          <t>Crédito identificado no extrato</t>
        </is>
      </c>
      <c r="G4" s="20">
        <f>IF($A4="","",IF($C4="","Informar referência",IF(COUNTIF(Cobranças!$G$4:$G$103,$C4)&gt;0,"Vinculado","Conferir referência")))</f>
        <v/>
      </c>
    </row>
    <row r="5" ht="20" customHeight="1">
      <c r="A5" s="15" t="inlineStr">
        <is>
          <t>MOV-002</t>
        </is>
      </c>
      <c r="B5" s="31" t="n">
        <v>46268</v>
      </c>
      <c r="C5" s="15" t="inlineStr">
        <is>
          <t>PX-FLOR-002</t>
        </is>
      </c>
      <c r="D5" s="18" t="n">
        <v>45</v>
      </c>
      <c r="E5" s="24" t="inlineStr">
        <is>
          <t>Crédito</t>
        </is>
      </c>
      <c r="F5" s="15" t="inlineStr">
        <is>
          <t>Crédito identificado no extrato</t>
        </is>
      </c>
      <c r="G5" s="22">
        <f>IF($A5="","",IF($C5="","Informar referência",IF(COUNTIF(Cobranças!$G$4:$G$103,$C5)&gt;0,"Vinculado","Conferir referência")))</f>
        <v/>
      </c>
    </row>
    <row r="6" ht="20" customHeight="1">
      <c r="A6" s="15" t="inlineStr">
        <is>
          <t>MOV-003</t>
        </is>
      </c>
      <c r="B6" s="31" t="n">
        <v>46269</v>
      </c>
      <c r="C6" s="15" t="inlineStr">
        <is>
          <t>PX-FLOR-003</t>
        </is>
      </c>
      <c r="D6" s="18" t="n">
        <v>80</v>
      </c>
      <c r="E6" s="24" t="inlineStr">
        <is>
          <t>Crédito</t>
        </is>
      </c>
      <c r="F6" s="15" t="inlineStr">
        <is>
          <t>Crédito identificado no extrato</t>
        </is>
      </c>
      <c r="G6" s="20">
        <f>IF($A6="","",IF($C6="","Informar referência",IF(COUNTIF(Cobranças!$G$4:$G$103,$C6)&gt;0,"Vinculado","Conferir referência")))</f>
        <v/>
      </c>
    </row>
    <row r="7" ht="20" customHeight="1">
      <c r="A7" s="15" t="inlineStr">
        <is>
          <t>MOV-004</t>
        </is>
      </c>
      <c r="B7" s="31" t="n">
        <v>46270</v>
      </c>
      <c r="C7" s="15" t="inlineStr">
        <is>
          <t>PX-FLOR-004</t>
        </is>
      </c>
      <c r="D7" s="18" t="n">
        <v>170</v>
      </c>
      <c r="E7" s="24" t="inlineStr">
        <is>
          <t>Crédito</t>
        </is>
      </c>
      <c r="F7" s="15" t="inlineStr">
        <is>
          <t>Crédito com valor a conferir</t>
        </is>
      </c>
      <c r="G7" s="22">
        <f>IF($A7="","",IF($C7="","Informar referência",IF(COUNTIF(Cobranças!$G$4:$G$103,$C7)&gt;0,"Vinculado","Conferir referência")))</f>
        <v/>
      </c>
    </row>
    <row r="8" ht="20" customHeight="1">
      <c r="A8" s="15" t="inlineStr">
        <is>
          <t>MOV-005</t>
        </is>
      </c>
      <c r="B8" s="31" t="n">
        <v>46271</v>
      </c>
      <c r="C8" s="15" t="inlineStr">
        <is>
          <t>PX-FLOR-005</t>
        </is>
      </c>
      <c r="D8" s="18" t="n">
        <v>40</v>
      </c>
      <c r="E8" s="24" t="inlineStr">
        <is>
          <t>Crédito</t>
        </is>
      </c>
      <c r="F8" s="15" t="inlineStr">
        <is>
          <t>Crédito identificado no extrato</t>
        </is>
      </c>
      <c r="G8" s="20">
        <f>IF($A8="","",IF($C8="","Informar referência",IF(COUNTIF(Cobranças!$G$4:$G$103,$C8)&gt;0,"Vinculado","Conferir referência")))</f>
        <v/>
      </c>
    </row>
    <row r="9" ht="20" customHeight="1">
      <c r="A9" s="15" t="inlineStr">
        <is>
          <t>MOV-006</t>
        </is>
      </c>
      <c r="B9" s="31" t="n">
        <v>46273</v>
      </c>
      <c r="C9" s="15" t="inlineStr">
        <is>
          <t>PX-FLOR-008</t>
        </is>
      </c>
      <c r="D9" s="18" t="n">
        <v>70</v>
      </c>
      <c r="E9" s="24" t="inlineStr">
        <is>
          <t>Crédito</t>
        </is>
      </c>
      <c r="F9" s="15" t="inlineStr">
        <is>
          <t>Crédito identificado no extrato</t>
        </is>
      </c>
      <c r="G9" s="22">
        <f>IF($A9="","",IF($C9="","Informar referência",IF(COUNTIF(Cobranças!$G$4:$G$103,$C9)&gt;0,"Vinculado","Conferir referência")))</f>
        <v/>
      </c>
    </row>
    <row r="10" ht="20" customHeight="1">
      <c r="A10" s="15" t="inlineStr">
        <is>
          <t>MOV-007</t>
        </is>
      </c>
      <c r="B10" s="31" t="n">
        <v>46273</v>
      </c>
      <c r="C10" s="15" t="inlineStr">
        <is>
          <t>PX-FLOR-009</t>
        </is>
      </c>
      <c r="D10" s="18" t="n">
        <v>120</v>
      </c>
      <c r="E10" s="24" t="inlineStr">
        <is>
          <t>Crédito</t>
        </is>
      </c>
      <c r="F10" s="15" t="inlineStr">
        <is>
          <t>Crédito identificado no extrato</t>
        </is>
      </c>
      <c r="G10" s="20">
        <f>IF($A10="","",IF($C10="","Informar referência",IF(COUNTIF(Cobranças!$G$4:$G$103,$C10)&gt;0,"Vinculado","Conferir referência")))</f>
        <v/>
      </c>
    </row>
    <row r="11" ht="20" customHeight="1">
      <c r="A11" s="15" t="inlineStr">
        <is>
          <t>MOV-008</t>
        </is>
      </c>
      <c r="B11" s="31" t="n">
        <v>46273</v>
      </c>
      <c r="C11" s="15" t="inlineStr">
        <is>
          <t>PX-FLOR-009</t>
        </is>
      </c>
      <c r="D11" s="18" t="n">
        <v>120</v>
      </c>
      <c r="E11" s="24" t="inlineStr">
        <is>
          <t>Estorno</t>
        </is>
      </c>
      <c r="F11" s="15" t="inlineStr">
        <is>
          <t>Estorno informado no extrato</t>
        </is>
      </c>
      <c r="G11" s="22">
        <f>IF($A11="","",IF($C11="","Informar referência",IF(COUNTIF(Cobranças!$G$4:$G$103,$C11)&gt;0,"Vinculado","Conferir referência")))</f>
        <v/>
      </c>
    </row>
    <row r="12" ht="20" customHeight="1">
      <c r="A12" s="15" t="inlineStr">
        <is>
          <t>MOV-009</t>
        </is>
      </c>
      <c r="B12" s="31" t="n">
        <v>46273</v>
      </c>
      <c r="C12" s="15" t="inlineStr">
        <is>
          <t>PX-FLOR-010</t>
        </is>
      </c>
      <c r="D12" s="18" t="n">
        <v>150</v>
      </c>
      <c r="E12" s="24" t="inlineStr">
        <is>
          <t>Crédito</t>
        </is>
      </c>
      <c r="F12" s="15" t="inlineStr">
        <is>
          <t>Crédito identificado no extrato</t>
        </is>
      </c>
      <c r="G12" s="20">
        <f>IF($A12="","",IF($C12="","Informar referência",IF(COUNTIF(Cobranças!$G$4:$G$103,$C12)&gt;0,"Vinculado","Conferir referência")))</f>
        <v/>
      </c>
    </row>
    <row r="13" ht="20" customHeight="1">
      <c r="A13" s="15" t="inlineStr">
        <is>
          <t>MOV-010</t>
        </is>
      </c>
      <c r="B13" s="31" t="n">
        <v>46273</v>
      </c>
      <c r="C13" s="15" t="inlineStr">
        <is>
          <t>PX-FLOR-999</t>
        </is>
      </c>
      <c r="D13" s="18" t="n">
        <v>95</v>
      </c>
      <c r="E13" s="24" t="inlineStr">
        <is>
          <t>Crédito</t>
        </is>
      </c>
      <c r="F13" s="15" t="inlineStr">
        <is>
          <t>Referência sem cobrança localizada</t>
        </is>
      </c>
      <c r="G13" s="22">
        <f>IF($A13="","",IF($C13="","Informar referência",IF(COUNTIF(Cobranças!$G$4:$G$103,$C13)&gt;0,"Vinculado","Conferir referência")))</f>
        <v/>
      </c>
    </row>
    <row r="14" ht="20" customHeight="1">
      <c r="A14" s="15" t="n"/>
      <c r="B14" s="31" t="n"/>
      <c r="C14" s="15" t="n"/>
      <c r="D14" s="18" t="n"/>
      <c r="E14" s="24" t="n"/>
      <c r="F14" s="15" t="n"/>
      <c r="G14" s="20">
        <f>IF($A14="","",IF($C14="","Informar referência",IF(COUNTIF(Cobranças!$G$4:$G$103,$C14)&gt;0,"Vinculado","Conferir referência")))</f>
        <v/>
      </c>
    </row>
    <row r="15" ht="20" customHeight="1">
      <c r="A15" s="15" t="n"/>
      <c r="B15" s="31" t="n"/>
      <c r="C15" s="15" t="n"/>
      <c r="D15" s="18" t="n"/>
      <c r="E15" s="24" t="n"/>
      <c r="F15" s="15" t="n"/>
      <c r="G15" s="22">
        <f>IF($A15="","",IF($C15="","Informar referência",IF(COUNTIF(Cobranças!$G$4:$G$103,$C15)&gt;0,"Vinculado","Conferir referência")))</f>
        <v/>
      </c>
    </row>
    <row r="16" ht="20" customHeight="1">
      <c r="A16" s="15" t="n"/>
      <c r="B16" s="31" t="n"/>
      <c r="C16" s="15" t="n"/>
      <c r="D16" s="18" t="n"/>
      <c r="E16" s="24" t="n"/>
      <c r="F16" s="15" t="n"/>
      <c r="G16" s="20">
        <f>IF($A16="","",IF($C16="","Informar referência",IF(COUNTIF(Cobranças!$G$4:$G$103,$C16)&gt;0,"Vinculado","Conferir referência")))</f>
        <v/>
      </c>
    </row>
    <row r="17" ht="20" customHeight="1">
      <c r="A17" s="15" t="n"/>
      <c r="B17" s="31" t="n"/>
      <c r="C17" s="15" t="n"/>
      <c r="D17" s="18" t="n"/>
      <c r="E17" s="24" t="n"/>
      <c r="F17" s="15" t="n"/>
      <c r="G17" s="22">
        <f>IF($A17="","",IF($C17="","Informar referência",IF(COUNTIF(Cobranças!$G$4:$G$103,$C17)&gt;0,"Vinculado","Conferir referência")))</f>
        <v/>
      </c>
    </row>
    <row r="18" ht="20" customHeight="1">
      <c r="A18" s="15" t="n"/>
      <c r="B18" s="31" t="n"/>
      <c r="C18" s="15" t="n"/>
      <c r="D18" s="18" t="n"/>
      <c r="E18" s="24" t="n"/>
      <c r="F18" s="15" t="n"/>
      <c r="G18" s="20">
        <f>IF($A18="","",IF($C18="","Informar referência",IF(COUNTIF(Cobranças!$G$4:$G$103,$C18)&gt;0,"Vinculado","Conferir referência")))</f>
        <v/>
      </c>
    </row>
    <row r="19" ht="20" customHeight="1">
      <c r="A19" s="15" t="n"/>
      <c r="B19" s="31" t="n"/>
      <c r="C19" s="15" t="n"/>
      <c r="D19" s="18" t="n"/>
      <c r="E19" s="24" t="n"/>
      <c r="F19" s="15" t="n"/>
      <c r="G19" s="22">
        <f>IF($A19="","",IF($C19="","Informar referência",IF(COUNTIF(Cobranças!$G$4:$G$103,$C19)&gt;0,"Vinculado","Conferir referência")))</f>
        <v/>
      </c>
    </row>
    <row r="20" ht="20" customHeight="1">
      <c r="A20" s="15" t="n"/>
      <c r="B20" s="31" t="n"/>
      <c r="C20" s="15" t="n"/>
      <c r="D20" s="18" t="n"/>
      <c r="E20" s="24" t="n"/>
      <c r="F20" s="15" t="n"/>
      <c r="G20" s="20">
        <f>IF($A20="","",IF($C20="","Informar referência",IF(COUNTIF(Cobranças!$G$4:$G$103,$C20)&gt;0,"Vinculado","Conferir referência")))</f>
        <v/>
      </c>
    </row>
    <row r="21" ht="20" customHeight="1">
      <c r="A21" s="15" t="n"/>
      <c r="B21" s="31" t="n"/>
      <c r="C21" s="15" t="n"/>
      <c r="D21" s="18" t="n"/>
      <c r="E21" s="24" t="n"/>
      <c r="F21" s="15" t="n"/>
      <c r="G21" s="22">
        <f>IF($A21="","",IF($C21="","Informar referência",IF(COUNTIF(Cobranças!$G$4:$G$103,$C21)&gt;0,"Vinculado","Conferir referência")))</f>
        <v/>
      </c>
    </row>
    <row r="22" ht="20" customHeight="1">
      <c r="A22" s="15" t="n"/>
      <c r="B22" s="31" t="n"/>
      <c r="C22" s="15" t="n"/>
      <c r="D22" s="18" t="n"/>
      <c r="E22" s="24" t="n"/>
      <c r="F22" s="15" t="n"/>
      <c r="G22" s="20">
        <f>IF($A22="","",IF($C22="","Informar referência",IF(COUNTIF(Cobranças!$G$4:$G$103,$C22)&gt;0,"Vinculado","Conferir referência")))</f>
        <v/>
      </c>
    </row>
    <row r="23" ht="20" customHeight="1">
      <c r="A23" s="15" t="n"/>
      <c r="B23" s="31" t="n"/>
      <c r="C23" s="15" t="n"/>
      <c r="D23" s="18" t="n"/>
      <c r="E23" s="24" t="n"/>
      <c r="F23" s="15" t="n"/>
      <c r="G23" s="22">
        <f>IF($A23="","",IF($C23="","Informar referência",IF(COUNTIF(Cobranças!$G$4:$G$103,$C23)&gt;0,"Vinculado","Conferir referência")))</f>
        <v/>
      </c>
    </row>
    <row r="24" ht="20" customHeight="1">
      <c r="A24" s="15" t="n"/>
      <c r="B24" s="31" t="n"/>
      <c r="C24" s="15" t="n"/>
      <c r="D24" s="18" t="n"/>
      <c r="E24" s="24" t="n"/>
      <c r="F24" s="15" t="n"/>
      <c r="G24" s="20">
        <f>IF($A24="","",IF($C24="","Informar referência",IF(COUNTIF(Cobranças!$G$4:$G$103,$C24)&gt;0,"Vinculado","Conferir referência")))</f>
        <v/>
      </c>
    </row>
    <row r="25" ht="20" customHeight="1">
      <c r="A25" s="15" t="n"/>
      <c r="B25" s="31" t="n"/>
      <c r="C25" s="15" t="n"/>
      <c r="D25" s="18" t="n"/>
      <c r="E25" s="24" t="n"/>
      <c r="F25" s="15" t="n"/>
      <c r="G25" s="22">
        <f>IF($A25="","",IF($C25="","Informar referência",IF(COUNTIF(Cobranças!$G$4:$G$103,$C25)&gt;0,"Vinculado","Conferir referência")))</f>
        <v/>
      </c>
    </row>
    <row r="26" ht="20" customHeight="1">
      <c r="A26" s="15" t="n"/>
      <c r="B26" s="31" t="n"/>
      <c r="C26" s="15" t="n"/>
      <c r="D26" s="18" t="n"/>
      <c r="E26" s="24" t="n"/>
      <c r="F26" s="15" t="n"/>
      <c r="G26" s="20">
        <f>IF($A26="","",IF($C26="","Informar referência",IF(COUNTIF(Cobranças!$G$4:$G$103,$C26)&gt;0,"Vinculado","Conferir referência")))</f>
        <v/>
      </c>
    </row>
    <row r="27" ht="20" customHeight="1">
      <c r="A27" s="15" t="n"/>
      <c r="B27" s="31" t="n"/>
      <c r="C27" s="15" t="n"/>
      <c r="D27" s="18" t="n"/>
      <c r="E27" s="24" t="n"/>
      <c r="F27" s="15" t="n"/>
      <c r="G27" s="22">
        <f>IF($A27="","",IF($C27="","Informar referência",IF(COUNTIF(Cobranças!$G$4:$G$103,$C27)&gt;0,"Vinculado","Conferir referência")))</f>
        <v/>
      </c>
    </row>
    <row r="28" ht="20" customHeight="1">
      <c r="A28" s="15" t="n"/>
      <c r="B28" s="31" t="n"/>
      <c r="C28" s="15" t="n"/>
      <c r="D28" s="18" t="n"/>
      <c r="E28" s="24" t="n"/>
      <c r="F28" s="15" t="n"/>
      <c r="G28" s="20">
        <f>IF($A28="","",IF($C28="","Informar referência",IF(COUNTIF(Cobranças!$G$4:$G$103,$C28)&gt;0,"Vinculado","Conferir referência")))</f>
        <v/>
      </c>
    </row>
    <row r="29" ht="20" customHeight="1">
      <c r="A29" s="15" t="n"/>
      <c r="B29" s="31" t="n"/>
      <c r="C29" s="15" t="n"/>
      <c r="D29" s="18" t="n"/>
      <c r="E29" s="24" t="n"/>
      <c r="F29" s="15" t="n"/>
      <c r="G29" s="22">
        <f>IF($A29="","",IF($C29="","Informar referência",IF(COUNTIF(Cobranças!$G$4:$G$103,$C29)&gt;0,"Vinculado","Conferir referência")))</f>
        <v/>
      </c>
    </row>
    <row r="30" ht="20" customHeight="1">
      <c r="A30" s="15" t="n"/>
      <c r="B30" s="31" t="n"/>
      <c r="C30" s="15" t="n"/>
      <c r="D30" s="18" t="n"/>
      <c r="E30" s="24" t="n"/>
      <c r="F30" s="15" t="n"/>
      <c r="G30" s="20">
        <f>IF($A30="","",IF($C30="","Informar referência",IF(COUNTIF(Cobranças!$G$4:$G$103,$C30)&gt;0,"Vinculado","Conferir referência")))</f>
        <v/>
      </c>
    </row>
    <row r="31" ht="20" customHeight="1">
      <c r="A31" s="15" t="n"/>
      <c r="B31" s="31" t="n"/>
      <c r="C31" s="15" t="n"/>
      <c r="D31" s="18" t="n"/>
      <c r="E31" s="24" t="n"/>
      <c r="F31" s="15" t="n"/>
      <c r="G31" s="22">
        <f>IF($A31="","",IF($C31="","Informar referência",IF(COUNTIF(Cobranças!$G$4:$G$103,$C31)&gt;0,"Vinculado","Conferir referência")))</f>
        <v/>
      </c>
    </row>
    <row r="32" ht="20" customHeight="1">
      <c r="A32" s="15" t="n"/>
      <c r="B32" s="31" t="n"/>
      <c r="C32" s="15" t="n"/>
      <c r="D32" s="18" t="n"/>
      <c r="E32" s="24" t="n"/>
      <c r="F32" s="15" t="n"/>
      <c r="G32" s="20">
        <f>IF($A32="","",IF($C32="","Informar referência",IF(COUNTIF(Cobranças!$G$4:$G$103,$C32)&gt;0,"Vinculado","Conferir referência")))</f>
        <v/>
      </c>
    </row>
    <row r="33" ht="20" customHeight="1">
      <c r="A33" s="15" t="n"/>
      <c r="B33" s="31" t="n"/>
      <c r="C33" s="15" t="n"/>
      <c r="D33" s="18" t="n"/>
      <c r="E33" s="24" t="n"/>
      <c r="F33" s="15" t="n"/>
      <c r="G33" s="22">
        <f>IF($A33="","",IF($C33="","Informar referência",IF(COUNTIF(Cobranças!$G$4:$G$103,$C33)&gt;0,"Vinculado","Conferir referência")))</f>
        <v/>
      </c>
    </row>
    <row r="34" ht="20" customHeight="1">
      <c r="A34" s="15" t="n"/>
      <c r="B34" s="31" t="n"/>
      <c r="C34" s="15" t="n"/>
      <c r="D34" s="18" t="n"/>
      <c r="E34" s="24" t="n"/>
      <c r="F34" s="15" t="n"/>
      <c r="G34" s="20">
        <f>IF($A34="","",IF($C34="","Informar referência",IF(COUNTIF(Cobranças!$G$4:$G$103,$C34)&gt;0,"Vinculado","Conferir referência")))</f>
        <v/>
      </c>
    </row>
    <row r="35" ht="20" customHeight="1">
      <c r="A35" s="15" t="n"/>
      <c r="B35" s="31" t="n"/>
      <c r="C35" s="15" t="n"/>
      <c r="D35" s="18" t="n"/>
      <c r="E35" s="24" t="n"/>
      <c r="F35" s="15" t="n"/>
      <c r="G35" s="22">
        <f>IF($A35="","",IF($C35="","Informar referência",IF(COUNTIF(Cobranças!$G$4:$G$103,$C35)&gt;0,"Vinculado","Conferir referência")))</f>
        <v/>
      </c>
    </row>
    <row r="36" ht="20" customHeight="1">
      <c r="A36" s="15" t="n"/>
      <c r="B36" s="31" t="n"/>
      <c r="C36" s="15" t="n"/>
      <c r="D36" s="18" t="n"/>
      <c r="E36" s="24" t="n"/>
      <c r="F36" s="15" t="n"/>
      <c r="G36" s="20">
        <f>IF($A36="","",IF($C36="","Informar referência",IF(COUNTIF(Cobranças!$G$4:$G$103,$C36)&gt;0,"Vinculado","Conferir referência")))</f>
        <v/>
      </c>
    </row>
    <row r="37" ht="20" customHeight="1">
      <c r="A37" s="15" t="n"/>
      <c r="B37" s="31" t="n"/>
      <c r="C37" s="15" t="n"/>
      <c r="D37" s="18" t="n"/>
      <c r="E37" s="24" t="n"/>
      <c r="F37" s="15" t="n"/>
      <c r="G37" s="22">
        <f>IF($A37="","",IF($C37="","Informar referência",IF(COUNTIF(Cobranças!$G$4:$G$103,$C37)&gt;0,"Vinculado","Conferir referência")))</f>
        <v/>
      </c>
    </row>
    <row r="38" ht="20" customHeight="1">
      <c r="A38" s="15" t="n"/>
      <c r="B38" s="31" t="n"/>
      <c r="C38" s="15" t="n"/>
      <c r="D38" s="18" t="n"/>
      <c r="E38" s="24" t="n"/>
      <c r="F38" s="15" t="n"/>
      <c r="G38" s="20">
        <f>IF($A38="","",IF($C38="","Informar referência",IF(COUNTIF(Cobranças!$G$4:$G$103,$C38)&gt;0,"Vinculado","Conferir referência")))</f>
        <v/>
      </c>
    </row>
    <row r="39" ht="20" customHeight="1">
      <c r="A39" s="15" t="n"/>
      <c r="B39" s="31" t="n"/>
      <c r="C39" s="15" t="n"/>
      <c r="D39" s="18" t="n"/>
      <c r="E39" s="24" t="n"/>
      <c r="F39" s="15" t="n"/>
      <c r="G39" s="22">
        <f>IF($A39="","",IF($C39="","Informar referência",IF(COUNTIF(Cobranças!$G$4:$G$103,$C39)&gt;0,"Vinculado","Conferir referência")))</f>
        <v/>
      </c>
    </row>
    <row r="40" ht="20" customHeight="1">
      <c r="A40" s="15" t="n"/>
      <c r="B40" s="31" t="n"/>
      <c r="C40" s="15" t="n"/>
      <c r="D40" s="18" t="n"/>
      <c r="E40" s="24" t="n"/>
      <c r="F40" s="15" t="n"/>
      <c r="G40" s="20">
        <f>IF($A40="","",IF($C40="","Informar referência",IF(COUNTIF(Cobranças!$G$4:$G$103,$C40)&gt;0,"Vinculado","Conferir referência")))</f>
        <v/>
      </c>
    </row>
    <row r="41" ht="20" customHeight="1">
      <c r="A41" s="15" t="n"/>
      <c r="B41" s="31" t="n"/>
      <c r="C41" s="15" t="n"/>
      <c r="D41" s="18" t="n"/>
      <c r="E41" s="24" t="n"/>
      <c r="F41" s="15" t="n"/>
      <c r="G41" s="22">
        <f>IF($A41="","",IF($C41="","Informar referência",IF(COUNTIF(Cobranças!$G$4:$G$103,$C41)&gt;0,"Vinculado","Conferir referência")))</f>
        <v/>
      </c>
    </row>
    <row r="42" ht="20" customHeight="1">
      <c r="A42" s="15" t="n"/>
      <c r="B42" s="31" t="n"/>
      <c r="C42" s="15" t="n"/>
      <c r="D42" s="18" t="n"/>
      <c r="E42" s="24" t="n"/>
      <c r="F42" s="15" t="n"/>
      <c r="G42" s="20">
        <f>IF($A42="","",IF($C42="","Informar referência",IF(COUNTIF(Cobranças!$G$4:$G$103,$C42)&gt;0,"Vinculado","Conferir referência")))</f>
        <v/>
      </c>
    </row>
    <row r="43" ht="20" customHeight="1">
      <c r="A43" s="15" t="n"/>
      <c r="B43" s="31" t="n"/>
      <c r="C43" s="15" t="n"/>
      <c r="D43" s="18" t="n"/>
      <c r="E43" s="24" t="n"/>
      <c r="F43" s="15" t="n"/>
      <c r="G43" s="22">
        <f>IF($A43="","",IF($C43="","Informar referência",IF(COUNTIF(Cobranças!$G$4:$G$103,$C43)&gt;0,"Vinculado","Conferir referência")))</f>
        <v/>
      </c>
    </row>
    <row r="44" ht="20" customHeight="1">
      <c r="A44" s="15" t="n"/>
      <c r="B44" s="31" t="n"/>
      <c r="C44" s="15" t="n"/>
      <c r="D44" s="18" t="n"/>
      <c r="E44" s="24" t="n"/>
      <c r="F44" s="15" t="n"/>
      <c r="G44" s="20">
        <f>IF($A44="","",IF($C44="","Informar referência",IF(COUNTIF(Cobranças!$G$4:$G$103,$C44)&gt;0,"Vinculado","Conferir referência")))</f>
        <v/>
      </c>
    </row>
    <row r="45" ht="20" customHeight="1">
      <c r="A45" s="15" t="n"/>
      <c r="B45" s="31" t="n"/>
      <c r="C45" s="15" t="n"/>
      <c r="D45" s="18" t="n"/>
      <c r="E45" s="24" t="n"/>
      <c r="F45" s="15" t="n"/>
      <c r="G45" s="22">
        <f>IF($A45="","",IF($C45="","Informar referência",IF(COUNTIF(Cobranças!$G$4:$G$103,$C45)&gt;0,"Vinculado","Conferir referência")))</f>
        <v/>
      </c>
    </row>
    <row r="46" ht="20" customHeight="1">
      <c r="A46" s="15" t="n"/>
      <c r="B46" s="31" t="n"/>
      <c r="C46" s="15" t="n"/>
      <c r="D46" s="18" t="n"/>
      <c r="E46" s="24" t="n"/>
      <c r="F46" s="15" t="n"/>
      <c r="G46" s="20">
        <f>IF($A46="","",IF($C46="","Informar referência",IF(COUNTIF(Cobranças!$G$4:$G$103,$C46)&gt;0,"Vinculado","Conferir referência")))</f>
        <v/>
      </c>
    </row>
    <row r="47" ht="20" customHeight="1">
      <c r="A47" s="15" t="n"/>
      <c r="B47" s="31" t="n"/>
      <c r="C47" s="15" t="n"/>
      <c r="D47" s="18" t="n"/>
      <c r="E47" s="24" t="n"/>
      <c r="F47" s="15" t="n"/>
      <c r="G47" s="22">
        <f>IF($A47="","",IF($C47="","Informar referência",IF(COUNTIF(Cobranças!$G$4:$G$103,$C47)&gt;0,"Vinculado","Conferir referência")))</f>
        <v/>
      </c>
    </row>
    <row r="48" ht="20" customHeight="1">
      <c r="A48" s="15" t="n"/>
      <c r="B48" s="31" t="n"/>
      <c r="C48" s="15" t="n"/>
      <c r="D48" s="18" t="n"/>
      <c r="E48" s="24" t="n"/>
      <c r="F48" s="15" t="n"/>
      <c r="G48" s="20">
        <f>IF($A48="","",IF($C48="","Informar referência",IF(COUNTIF(Cobranças!$G$4:$G$103,$C48)&gt;0,"Vinculado","Conferir referência")))</f>
        <v/>
      </c>
    </row>
    <row r="49" ht="20" customHeight="1">
      <c r="A49" s="15" t="n"/>
      <c r="B49" s="31" t="n"/>
      <c r="C49" s="15" t="n"/>
      <c r="D49" s="18" t="n"/>
      <c r="E49" s="24" t="n"/>
      <c r="F49" s="15" t="n"/>
      <c r="G49" s="22">
        <f>IF($A49="","",IF($C49="","Informar referência",IF(COUNTIF(Cobranças!$G$4:$G$103,$C49)&gt;0,"Vinculado","Conferir referência")))</f>
        <v/>
      </c>
    </row>
    <row r="50" ht="20" customHeight="1">
      <c r="A50" s="15" t="n"/>
      <c r="B50" s="31" t="n"/>
      <c r="C50" s="15" t="n"/>
      <c r="D50" s="18" t="n"/>
      <c r="E50" s="24" t="n"/>
      <c r="F50" s="15" t="n"/>
      <c r="G50" s="20">
        <f>IF($A50="","",IF($C50="","Informar referência",IF(COUNTIF(Cobranças!$G$4:$G$103,$C50)&gt;0,"Vinculado","Conferir referência")))</f>
        <v/>
      </c>
    </row>
    <row r="51" ht="20" customHeight="1">
      <c r="A51" s="15" t="n"/>
      <c r="B51" s="31" t="n"/>
      <c r="C51" s="15" t="n"/>
      <c r="D51" s="18" t="n"/>
      <c r="E51" s="24" t="n"/>
      <c r="F51" s="15" t="n"/>
      <c r="G51" s="22">
        <f>IF($A51="","",IF($C51="","Informar referência",IF(COUNTIF(Cobranças!$G$4:$G$103,$C51)&gt;0,"Vinculado","Conferir referência")))</f>
        <v/>
      </c>
    </row>
    <row r="52" ht="20" customHeight="1">
      <c r="A52" s="15" t="n"/>
      <c r="B52" s="31" t="n"/>
      <c r="C52" s="15" t="n"/>
      <c r="D52" s="18" t="n"/>
      <c r="E52" s="24" t="n"/>
      <c r="F52" s="15" t="n"/>
      <c r="G52" s="20">
        <f>IF($A52="","",IF($C52="","Informar referência",IF(COUNTIF(Cobranças!$G$4:$G$103,$C52)&gt;0,"Vinculado","Conferir referência")))</f>
        <v/>
      </c>
    </row>
    <row r="53" ht="20" customHeight="1">
      <c r="A53" s="15" t="n"/>
      <c r="B53" s="31" t="n"/>
      <c r="C53" s="15" t="n"/>
      <c r="D53" s="18" t="n"/>
      <c r="E53" s="24" t="n"/>
      <c r="F53" s="15" t="n"/>
      <c r="G53" s="22">
        <f>IF($A53="","",IF($C53="","Informar referência",IF(COUNTIF(Cobranças!$G$4:$G$103,$C53)&gt;0,"Vinculado","Conferir referência")))</f>
        <v/>
      </c>
    </row>
    <row r="54" ht="20" customHeight="1">
      <c r="A54" s="15" t="n"/>
      <c r="B54" s="31" t="n"/>
      <c r="C54" s="15" t="n"/>
      <c r="D54" s="18" t="n"/>
      <c r="E54" s="24" t="n"/>
      <c r="F54" s="15" t="n"/>
      <c r="G54" s="20">
        <f>IF($A54="","",IF($C54="","Informar referência",IF(COUNTIF(Cobranças!$G$4:$G$103,$C54)&gt;0,"Vinculado","Conferir referência")))</f>
        <v/>
      </c>
    </row>
    <row r="55" ht="20" customHeight="1">
      <c r="A55" s="15" t="n"/>
      <c r="B55" s="31" t="n"/>
      <c r="C55" s="15" t="n"/>
      <c r="D55" s="18" t="n"/>
      <c r="E55" s="24" t="n"/>
      <c r="F55" s="15" t="n"/>
      <c r="G55" s="22">
        <f>IF($A55="","",IF($C55="","Informar referência",IF(COUNTIF(Cobranças!$G$4:$G$103,$C55)&gt;0,"Vinculado","Conferir referência")))</f>
        <v/>
      </c>
    </row>
    <row r="56" ht="20" customHeight="1">
      <c r="A56" s="15" t="n"/>
      <c r="B56" s="31" t="n"/>
      <c r="C56" s="15" t="n"/>
      <c r="D56" s="18" t="n"/>
      <c r="E56" s="24" t="n"/>
      <c r="F56" s="15" t="n"/>
      <c r="G56" s="20">
        <f>IF($A56="","",IF($C56="","Informar referência",IF(COUNTIF(Cobranças!$G$4:$G$103,$C56)&gt;0,"Vinculado","Conferir referência")))</f>
        <v/>
      </c>
    </row>
    <row r="57" ht="20" customHeight="1">
      <c r="A57" s="15" t="n"/>
      <c r="B57" s="31" t="n"/>
      <c r="C57" s="15" t="n"/>
      <c r="D57" s="18" t="n"/>
      <c r="E57" s="24" t="n"/>
      <c r="F57" s="15" t="n"/>
      <c r="G57" s="22">
        <f>IF($A57="","",IF($C57="","Informar referência",IF(COUNTIF(Cobranças!$G$4:$G$103,$C57)&gt;0,"Vinculado","Conferir referência")))</f>
        <v/>
      </c>
    </row>
    <row r="58" ht="20" customHeight="1">
      <c r="A58" s="15" t="n"/>
      <c r="B58" s="31" t="n"/>
      <c r="C58" s="15" t="n"/>
      <c r="D58" s="18" t="n"/>
      <c r="E58" s="24" t="n"/>
      <c r="F58" s="15" t="n"/>
      <c r="G58" s="20">
        <f>IF($A58="","",IF($C58="","Informar referência",IF(COUNTIF(Cobranças!$G$4:$G$103,$C58)&gt;0,"Vinculado","Conferir referência")))</f>
        <v/>
      </c>
    </row>
    <row r="59" ht="20" customHeight="1">
      <c r="A59" s="15" t="n"/>
      <c r="B59" s="31" t="n"/>
      <c r="C59" s="15" t="n"/>
      <c r="D59" s="18" t="n"/>
      <c r="E59" s="24" t="n"/>
      <c r="F59" s="15" t="n"/>
      <c r="G59" s="22">
        <f>IF($A59="","",IF($C59="","Informar referência",IF(COUNTIF(Cobranças!$G$4:$G$103,$C59)&gt;0,"Vinculado","Conferir referência")))</f>
        <v/>
      </c>
    </row>
    <row r="60" ht="20" customHeight="1">
      <c r="A60" s="15" t="n"/>
      <c r="B60" s="31" t="n"/>
      <c r="C60" s="15" t="n"/>
      <c r="D60" s="18" t="n"/>
      <c r="E60" s="24" t="n"/>
      <c r="F60" s="15" t="n"/>
      <c r="G60" s="20">
        <f>IF($A60="","",IF($C60="","Informar referência",IF(COUNTIF(Cobranças!$G$4:$G$103,$C60)&gt;0,"Vinculado","Conferir referência")))</f>
        <v/>
      </c>
    </row>
    <row r="61" ht="20" customHeight="1">
      <c r="A61" s="15" t="n"/>
      <c r="B61" s="31" t="n"/>
      <c r="C61" s="15" t="n"/>
      <c r="D61" s="18" t="n"/>
      <c r="E61" s="24" t="n"/>
      <c r="F61" s="15" t="n"/>
      <c r="G61" s="22">
        <f>IF($A61="","",IF($C61="","Informar referência",IF(COUNTIF(Cobranças!$G$4:$G$103,$C61)&gt;0,"Vinculado","Conferir referência")))</f>
        <v/>
      </c>
    </row>
    <row r="62" ht="20" customHeight="1">
      <c r="A62" s="15" t="n"/>
      <c r="B62" s="31" t="n"/>
      <c r="C62" s="15" t="n"/>
      <c r="D62" s="18" t="n"/>
      <c r="E62" s="24" t="n"/>
      <c r="F62" s="15" t="n"/>
      <c r="G62" s="20">
        <f>IF($A62="","",IF($C62="","Informar referência",IF(COUNTIF(Cobranças!$G$4:$G$103,$C62)&gt;0,"Vinculado","Conferir referência")))</f>
        <v/>
      </c>
    </row>
    <row r="63" ht="20" customHeight="1">
      <c r="A63" s="15" t="n"/>
      <c r="B63" s="31" t="n"/>
      <c r="C63" s="15" t="n"/>
      <c r="D63" s="18" t="n"/>
      <c r="E63" s="24" t="n"/>
      <c r="F63" s="15" t="n"/>
      <c r="G63" s="22">
        <f>IF($A63="","",IF($C63="","Informar referência",IF(COUNTIF(Cobranças!$G$4:$G$103,$C63)&gt;0,"Vinculado","Conferir referência")))</f>
        <v/>
      </c>
    </row>
    <row r="64" ht="20" customHeight="1">
      <c r="A64" s="15" t="n"/>
      <c r="B64" s="31" t="n"/>
      <c r="C64" s="15" t="n"/>
      <c r="D64" s="18" t="n"/>
      <c r="E64" s="24" t="n"/>
      <c r="F64" s="15" t="n"/>
      <c r="G64" s="20">
        <f>IF($A64="","",IF($C64="","Informar referência",IF(COUNTIF(Cobranças!$G$4:$G$103,$C64)&gt;0,"Vinculado","Conferir referência")))</f>
        <v/>
      </c>
    </row>
    <row r="65" ht="20" customHeight="1">
      <c r="A65" s="15" t="n"/>
      <c r="B65" s="31" t="n"/>
      <c r="C65" s="15" t="n"/>
      <c r="D65" s="18" t="n"/>
      <c r="E65" s="24" t="n"/>
      <c r="F65" s="15" t="n"/>
      <c r="G65" s="22">
        <f>IF($A65="","",IF($C65="","Informar referência",IF(COUNTIF(Cobranças!$G$4:$G$103,$C65)&gt;0,"Vinculado","Conferir referência")))</f>
        <v/>
      </c>
    </row>
    <row r="66" ht="20" customHeight="1">
      <c r="A66" s="15" t="n"/>
      <c r="B66" s="31" t="n"/>
      <c r="C66" s="15" t="n"/>
      <c r="D66" s="18" t="n"/>
      <c r="E66" s="24" t="n"/>
      <c r="F66" s="15" t="n"/>
      <c r="G66" s="20">
        <f>IF($A66="","",IF($C66="","Informar referência",IF(COUNTIF(Cobranças!$G$4:$G$103,$C66)&gt;0,"Vinculado","Conferir referência")))</f>
        <v/>
      </c>
    </row>
    <row r="67" ht="20" customHeight="1">
      <c r="A67" s="15" t="n"/>
      <c r="B67" s="31" t="n"/>
      <c r="C67" s="15" t="n"/>
      <c r="D67" s="18" t="n"/>
      <c r="E67" s="24" t="n"/>
      <c r="F67" s="15" t="n"/>
      <c r="G67" s="22">
        <f>IF($A67="","",IF($C67="","Informar referência",IF(COUNTIF(Cobranças!$G$4:$G$103,$C67)&gt;0,"Vinculado","Conferir referência")))</f>
        <v/>
      </c>
    </row>
    <row r="68" ht="20" customHeight="1">
      <c r="A68" s="15" t="n"/>
      <c r="B68" s="31" t="n"/>
      <c r="C68" s="15" t="n"/>
      <c r="D68" s="18" t="n"/>
      <c r="E68" s="24" t="n"/>
      <c r="F68" s="15" t="n"/>
      <c r="G68" s="20">
        <f>IF($A68="","",IF($C68="","Informar referência",IF(COUNTIF(Cobranças!$G$4:$G$103,$C68)&gt;0,"Vinculado","Conferir referência")))</f>
        <v/>
      </c>
    </row>
    <row r="69" ht="20" customHeight="1">
      <c r="A69" s="15" t="n"/>
      <c r="B69" s="31" t="n"/>
      <c r="C69" s="15" t="n"/>
      <c r="D69" s="18" t="n"/>
      <c r="E69" s="24" t="n"/>
      <c r="F69" s="15" t="n"/>
      <c r="G69" s="22">
        <f>IF($A69="","",IF($C69="","Informar referência",IF(COUNTIF(Cobranças!$G$4:$G$103,$C69)&gt;0,"Vinculado","Conferir referência")))</f>
        <v/>
      </c>
    </row>
    <row r="70" ht="20" customHeight="1">
      <c r="A70" s="15" t="n"/>
      <c r="B70" s="31" t="n"/>
      <c r="C70" s="15" t="n"/>
      <c r="D70" s="18" t="n"/>
      <c r="E70" s="24" t="n"/>
      <c r="F70" s="15" t="n"/>
      <c r="G70" s="20">
        <f>IF($A70="","",IF($C70="","Informar referência",IF(COUNTIF(Cobranças!$G$4:$G$103,$C70)&gt;0,"Vinculado","Conferir referência")))</f>
        <v/>
      </c>
    </row>
    <row r="71" ht="20" customHeight="1">
      <c r="A71" s="15" t="n"/>
      <c r="B71" s="31" t="n"/>
      <c r="C71" s="15" t="n"/>
      <c r="D71" s="18" t="n"/>
      <c r="E71" s="24" t="n"/>
      <c r="F71" s="15" t="n"/>
      <c r="G71" s="22">
        <f>IF($A71="","",IF($C71="","Informar referência",IF(COUNTIF(Cobranças!$G$4:$G$103,$C71)&gt;0,"Vinculado","Conferir referência")))</f>
        <v/>
      </c>
    </row>
    <row r="72" ht="20" customHeight="1">
      <c r="A72" s="15" t="n"/>
      <c r="B72" s="31" t="n"/>
      <c r="C72" s="15" t="n"/>
      <c r="D72" s="18" t="n"/>
      <c r="E72" s="24" t="n"/>
      <c r="F72" s="15" t="n"/>
      <c r="G72" s="20">
        <f>IF($A72="","",IF($C72="","Informar referência",IF(COUNTIF(Cobranças!$G$4:$G$103,$C72)&gt;0,"Vinculado","Conferir referência")))</f>
        <v/>
      </c>
    </row>
    <row r="73" ht="20" customHeight="1">
      <c r="A73" s="15" t="n"/>
      <c r="B73" s="31" t="n"/>
      <c r="C73" s="15" t="n"/>
      <c r="D73" s="18" t="n"/>
      <c r="E73" s="24" t="n"/>
      <c r="F73" s="15" t="n"/>
      <c r="G73" s="22">
        <f>IF($A73="","",IF($C73="","Informar referência",IF(COUNTIF(Cobranças!$G$4:$G$103,$C73)&gt;0,"Vinculado","Conferir referência")))</f>
        <v/>
      </c>
    </row>
    <row r="74" ht="20" customHeight="1">
      <c r="A74" s="15" t="n"/>
      <c r="B74" s="31" t="n"/>
      <c r="C74" s="15" t="n"/>
      <c r="D74" s="18" t="n"/>
      <c r="E74" s="24" t="n"/>
      <c r="F74" s="15" t="n"/>
      <c r="G74" s="20">
        <f>IF($A74="","",IF($C74="","Informar referência",IF(COUNTIF(Cobranças!$G$4:$G$103,$C74)&gt;0,"Vinculado","Conferir referência")))</f>
        <v/>
      </c>
    </row>
    <row r="75" ht="20" customHeight="1">
      <c r="A75" s="15" t="n"/>
      <c r="B75" s="31" t="n"/>
      <c r="C75" s="15" t="n"/>
      <c r="D75" s="18" t="n"/>
      <c r="E75" s="24" t="n"/>
      <c r="F75" s="15" t="n"/>
      <c r="G75" s="22">
        <f>IF($A75="","",IF($C75="","Informar referência",IF(COUNTIF(Cobranças!$G$4:$G$103,$C75)&gt;0,"Vinculado","Conferir referência")))</f>
        <v/>
      </c>
    </row>
    <row r="76" ht="20" customHeight="1">
      <c r="A76" s="15" t="n"/>
      <c r="B76" s="31" t="n"/>
      <c r="C76" s="15" t="n"/>
      <c r="D76" s="18" t="n"/>
      <c r="E76" s="24" t="n"/>
      <c r="F76" s="15" t="n"/>
      <c r="G76" s="20">
        <f>IF($A76="","",IF($C76="","Informar referência",IF(COUNTIF(Cobranças!$G$4:$G$103,$C76)&gt;0,"Vinculado","Conferir referência")))</f>
        <v/>
      </c>
    </row>
    <row r="77" ht="20" customHeight="1">
      <c r="A77" s="15" t="n"/>
      <c r="B77" s="31" t="n"/>
      <c r="C77" s="15" t="n"/>
      <c r="D77" s="18" t="n"/>
      <c r="E77" s="24" t="n"/>
      <c r="F77" s="15" t="n"/>
      <c r="G77" s="22">
        <f>IF($A77="","",IF($C77="","Informar referência",IF(COUNTIF(Cobranças!$G$4:$G$103,$C77)&gt;0,"Vinculado","Conferir referência")))</f>
        <v/>
      </c>
    </row>
    <row r="78" ht="20" customHeight="1">
      <c r="A78" s="15" t="n"/>
      <c r="B78" s="31" t="n"/>
      <c r="C78" s="15" t="n"/>
      <c r="D78" s="18" t="n"/>
      <c r="E78" s="24" t="n"/>
      <c r="F78" s="15" t="n"/>
      <c r="G78" s="20">
        <f>IF($A78="","",IF($C78="","Informar referência",IF(COUNTIF(Cobranças!$G$4:$G$103,$C78)&gt;0,"Vinculado","Conferir referência")))</f>
        <v/>
      </c>
    </row>
    <row r="79" ht="20" customHeight="1">
      <c r="A79" s="15" t="n"/>
      <c r="B79" s="31" t="n"/>
      <c r="C79" s="15" t="n"/>
      <c r="D79" s="18" t="n"/>
      <c r="E79" s="24" t="n"/>
      <c r="F79" s="15" t="n"/>
      <c r="G79" s="22">
        <f>IF($A79="","",IF($C79="","Informar referência",IF(COUNTIF(Cobranças!$G$4:$G$103,$C79)&gt;0,"Vinculado","Conferir referência")))</f>
        <v/>
      </c>
    </row>
    <row r="80" ht="20" customHeight="1">
      <c r="A80" s="15" t="n"/>
      <c r="B80" s="31" t="n"/>
      <c r="C80" s="15" t="n"/>
      <c r="D80" s="18" t="n"/>
      <c r="E80" s="24" t="n"/>
      <c r="F80" s="15" t="n"/>
      <c r="G80" s="20">
        <f>IF($A80="","",IF($C80="","Informar referência",IF(COUNTIF(Cobranças!$G$4:$G$103,$C80)&gt;0,"Vinculado","Conferir referência")))</f>
        <v/>
      </c>
    </row>
    <row r="81" ht="20" customHeight="1">
      <c r="A81" s="15" t="n"/>
      <c r="B81" s="31" t="n"/>
      <c r="C81" s="15" t="n"/>
      <c r="D81" s="18" t="n"/>
      <c r="E81" s="24" t="n"/>
      <c r="F81" s="15" t="n"/>
      <c r="G81" s="22">
        <f>IF($A81="","",IF($C81="","Informar referência",IF(COUNTIF(Cobranças!$G$4:$G$103,$C81)&gt;0,"Vinculado","Conferir referência")))</f>
        <v/>
      </c>
    </row>
    <row r="82" ht="20" customHeight="1">
      <c r="A82" s="15" t="n"/>
      <c r="B82" s="31" t="n"/>
      <c r="C82" s="15" t="n"/>
      <c r="D82" s="18" t="n"/>
      <c r="E82" s="24" t="n"/>
      <c r="F82" s="15" t="n"/>
      <c r="G82" s="20">
        <f>IF($A82="","",IF($C82="","Informar referência",IF(COUNTIF(Cobranças!$G$4:$G$103,$C82)&gt;0,"Vinculado","Conferir referência")))</f>
        <v/>
      </c>
    </row>
    <row r="83" ht="20" customHeight="1">
      <c r="A83" s="15" t="n"/>
      <c r="B83" s="31" t="n"/>
      <c r="C83" s="15" t="n"/>
      <c r="D83" s="18" t="n"/>
      <c r="E83" s="24" t="n"/>
      <c r="F83" s="15" t="n"/>
      <c r="G83" s="22">
        <f>IF($A83="","",IF($C83="","Informar referência",IF(COUNTIF(Cobranças!$G$4:$G$103,$C83)&gt;0,"Vinculado","Conferir referência")))</f>
        <v/>
      </c>
    </row>
    <row r="84" ht="20" customHeight="1">
      <c r="A84" s="15" t="n"/>
      <c r="B84" s="31" t="n"/>
      <c r="C84" s="15" t="n"/>
      <c r="D84" s="18" t="n"/>
      <c r="E84" s="24" t="n"/>
      <c r="F84" s="15" t="n"/>
      <c r="G84" s="20">
        <f>IF($A84="","",IF($C84="","Informar referência",IF(COUNTIF(Cobranças!$G$4:$G$103,$C84)&gt;0,"Vinculado","Conferir referência")))</f>
        <v/>
      </c>
    </row>
    <row r="85" ht="20" customHeight="1">
      <c r="A85" s="15" t="n"/>
      <c r="B85" s="31" t="n"/>
      <c r="C85" s="15" t="n"/>
      <c r="D85" s="18" t="n"/>
      <c r="E85" s="24" t="n"/>
      <c r="F85" s="15" t="n"/>
      <c r="G85" s="22">
        <f>IF($A85="","",IF($C85="","Informar referência",IF(COUNTIF(Cobranças!$G$4:$G$103,$C85)&gt;0,"Vinculado","Conferir referência")))</f>
        <v/>
      </c>
    </row>
    <row r="86" ht="20" customHeight="1">
      <c r="A86" s="15" t="n"/>
      <c r="B86" s="31" t="n"/>
      <c r="C86" s="15" t="n"/>
      <c r="D86" s="18" t="n"/>
      <c r="E86" s="24" t="n"/>
      <c r="F86" s="15" t="n"/>
      <c r="G86" s="20">
        <f>IF($A86="","",IF($C86="","Informar referência",IF(COUNTIF(Cobranças!$G$4:$G$103,$C86)&gt;0,"Vinculado","Conferir referência")))</f>
        <v/>
      </c>
    </row>
    <row r="87" ht="20" customHeight="1">
      <c r="A87" s="15" t="n"/>
      <c r="B87" s="31" t="n"/>
      <c r="C87" s="15" t="n"/>
      <c r="D87" s="18" t="n"/>
      <c r="E87" s="24" t="n"/>
      <c r="F87" s="15" t="n"/>
      <c r="G87" s="22">
        <f>IF($A87="","",IF($C87="","Informar referência",IF(COUNTIF(Cobranças!$G$4:$G$103,$C87)&gt;0,"Vinculado","Conferir referência")))</f>
        <v/>
      </c>
    </row>
    <row r="88" ht="20" customHeight="1">
      <c r="A88" s="15" t="n"/>
      <c r="B88" s="31" t="n"/>
      <c r="C88" s="15" t="n"/>
      <c r="D88" s="18" t="n"/>
      <c r="E88" s="24" t="n"/>
      <c r="F88" s="15" t="n"/>
      <c r="G88" s="20">
        <f>IF($A88="","",IF($C88="","Informar referência",IF(COUNTIF(Cobranças!$G$4:$G$103,$C88)&gt;0,"Vinculado","Conferir referência")))</f>
        <v/>
      </c>
    </row>
    <row r="89" ht="20" customHeight="1">
      <c r="A89" s="15" t="n"/>
      <c r="B89" s="31" t="n"/>
      <c r="C89" s="15" t="n"/>
      <c r="D89" s="18" t="n"/>
      <c r="E89" s="24" t="n"/>
      <c r="F89" s="15" t="n"/>
      <c r="G89" s="22">
        <f>IF($A89="","",IF($C89="","Informar referência",IF(COUNTIF(Cobranças!$G$4:$G$103,$C89)&gt;0,"Vinculado","Conferir referência")))</f>
        <v/>
      </c>
    </row>
    <row r="90" ht="20" customHeight="1">
      <c r="A90" s="15" t="n"/>
      <c r="B90" s="31" t="n"/>
      <c r="C90" s="15" t="n"/>
      <c r="D90" s="18" t="n"/>
      <c r="E90" s="24" t="n"/>
      <c r="F90" s="15" t="n"/>
      <c r="G90" s="20">
        <f>IF($A90="","",IF($C90="","Informar referência",IF(COUNTIF(Cobranças!$G$4:$G$103,$C90)&gt;0,"Vinculado","Conferir referência")))</f>
        <v/>
      </c>
    </row>
    <row r="91" ht="20" customHeight="1">
      <c r="A91" s="15" t="n"/>
      <c r="B91" s="31" t="n"/>
      <c r="C91" s="15" t="n"/>
      <c r="D91" s="18" t="n"/>
      <c r="E91" s="24" t="n"/>
      <c r="F91" s="15" t="n"/>
      <c r="G91" s="22">
        <f>IF($A91="","",IF($C91="","Informar referência",IF(COUNTIF(Cobranças!$G$4:$G$103,$C91)&gt;0,"Vinculado","Conferir referência")))</f>
        <v/>
      </c>
    </row>
    <row r="92" ht="20" customHeight="1">
      <c r="A92" s="15" t="n"/>
      <c r="B92" s="31" t="n"/>
      <c r="C92" s="15" t="n"/>
      <c r="D92" s="18" t="n"/>
      <c r="E92" s="24" t="n"/>
      <c r="F92" s="15" t="n"/>
      <c r="G92" s="20">
        <f>IF($A92="","",IF($C92="","Informar referência",IF(COUNTIF(Cobranças!$G$4:$G$103,$C92)&gt;0,"Vinculado","Conferir referência")))</f>
        <v/>
      </c>
    </row>
    <row r="93" ht="20" customHeight="1">
      <c r="A93" s="15" t="n"/>
      <c r="B93" s="31" t="n"/>
      <c r="C93" s="15" t="n"/>
      <c r="D93" s="18" t="n"/>
      <c r="E93" s="24" t="n"/>
      <c r="F93" s="15" t="n"/>
      <c r="G93" s="22">
        <f>IF($A93="","",IF($C93="","Informar referência",IF(COUNTIF(Cobranças!$G$4:$G$103,$C93)&gt;0,"Vinculado","Conferir referência")))</f>
        <v/>
      </c>
    </row>
    <row r="94" ht="20" customHeight="1">
      <c r="A94" s="15" t="n"/>
      <c r="B94" s="31" t="n"/>
      <c r="C94" s="15" t="n"/>
      <c r="D94" s="18" t="n"/>
      <c r="E94" s="24" t="n"/>
      <c r="F94" s="15" t="n"/>
      <c r="G94" s="20">
        <f>IF($A94="","",IF($C94="","Informar referência",IF(COUNTIF(Cobranças!$G$4:$G$103,$C94)&gt;0,"Vinculado","Conferir referência")))</f>
        <v/>
      </c>
    </row>
    <row r="95" ht="20" customHeight="1">
      <c r="A95" s="15" t="n"/>
      <c r="B95" s="31" t="n"/>
      <c r="C95" s="15" t="n"/>
      <c r="D95" s="18" t="n"/>
      <c r="E95" s="24" t="n"/>
      <c r="F95" s="15" t="n"/>
      <c r="G95" s="22">
        <f>IF($A95="","",IF($C95="","Informar referência",IF(COUNTIF(Cobranças!$G$4:$G$103,$C95)&gt;0,"Vinculado","Conferir referência")))</f>
        <v/>
      </c>
    </row>
    <row r="96" ht="20" customHeight="1">
      <c r="A96" s="15" t="n"/>
      <c r="B96" s="31" t="n"/>
      <c r="C96" s="15" t="n"/>
      <c r="D96" s="18" t="n"/>
      <c r="E96" s="24" t="n"/>
      <c r="F96" s="15" t="n"/>
      <c r="G96" s="20">
        <f>IF($A96="","",IF($C96="","Informar referência",IF(COUNTIF(Cobranças!$G$4:$G$103,$C96)&gt;0,"Vinculado","Conferir referência")))</f>
        <v/>
      </c>
    </row>
    <row r="97" ht="20" customHeight="1">
      <c r="A97" s="15" t="n"/>
      <c r="B97" s="31" t="n"/>
      <c r="C97" s="15" t="n"/>
      <c r="D97" s="18" t="n"/>
      <c r="E97" s="24" t="n"/>
      <c r="F97" s="15" t="n"/>
      <c r="G97" s="22">
        <f>IF($A97="","",IF($C97="","Informar referência",IF(COUNTIF(Cobranças!$G$4:$G$103,$C97)&gt;0,"Vinculado","Conferir referência")))</f>
        <v/>
      </c>
    </row>
    <row r="98" ht="20" customHeight="1">
      <c r="A98" s="15" t="n"/>
      <c r="B98" s="31" t="n"/>
      <c r="C98" s="15" t="n"/>
      <c r="D98" s="18" t="n"/>
      <c r="E98" s="24" t="n"/>
      <c r="F98" s="15" t="n"/>
      <c r="G98" s="20">
        <f>IF($A98="","",IF($C98="","Informar referência",IF(COUNTIF(Cobranças!$G$4:$G$103,$C98)&gt;0,"Vinculado","Conferir referência")))</f>
        <v/>
      </c>
    </row>
    <row r="99" ht="20" customHeight="1">
      <c r="A99" s="15" t="n"/>
      <c r="B99" s="31" t="n"/>
      <c r="C99" s="15" t="n"/>
      <c r="D99" s="18" t="n"/>
      <c r="E99" s="24" t="n"/>
      <c r="F99" s="15" t="n"/>
      <c r="G99" s="22">
        <f>IF($A99="","",IF($C99="","Informar referência",IF(COUNTIF(Cobranças!$G$4:$G$103,$C99)&gt;0,"Vinculado","Conferir referência")))</f>
        <v/>
      </c>
    </row>
    <row r="100" ht="20" customHeight="1">
      <c r="A100" s="15" t="n"/>
      <c r="B100" s="31" t="n"/>
      <c r="C100" s="15" t="n"/>
      <c r="D100" s="18" t="n"/>
      <c r="E100" s="24" t="n"/>
      <c r="F100" s="15" t="n"/>
      <c r="G100" s="20">
        <f>IF($A100="","",IF($C100="","Informar referência",IF(COUNTIF(Cobranças!$G$4:$G$103,$C100)&gt;0,"Vinculado","Conferir referência")))</f>
        <v/>
      </c>
    </row>
    <row r="101" ht="20" customHeight="1">
      <c r="A101" s="15" t="n"/>
      <c r="B101" s="31" t="n"/>
      <c r="C101" s="15" t="n"/>
      <c r="D101" s="18" t="n"/>
      <c r="E101" s="24" t="n"/>
      <c r="F101" s="15" t="n"/>
      <c r="G101" s="22">
        <f>IF($A101="","",IF($C101="","Informar referência",IF(COUNTIF(Cobranças!$G$4:$G$103,$C101)&gt;0,"Vinculado","Conferir referência")))</f>
        <v/>
      </c>
    </row>
    <row r="102" ht="20" customHeight="1">
      <c r="A102" s="15" t="n"/>
      <c r="B102" s="31" t="n"/>
      <c r="C102" s="15" t="n"/>
      <c r="D102" s="18" t="n"/>
      <c r="E102" s="24" t="n"/>
      <c r="F102" s="15" t="n"/>
      <c r="G102" s="20">
        <f>IF($A102="","",IF($C102="","Informar referência",IF(COUNTIF(Cobranças!$G$4:$G$103,$C102)&gt;0,"Vinculado","Conferir referência")))</f>
        <v/>
      </c>
    </row>
    <row r="103" ht="20" customHeight="1">
      <c r="A103" s="15" t="n"/>
      <c r="B103" s="31" t="n"/>
      <c r="C103" s="15" t="n"/>
      <c r="D103" s="18" t="n"/>
      <c r="E103" s="24" t="n"/>
      <c r="F103" s="15" t="n"/>
      <c r="G103" s="22">
        <f>IF($A103="","",IF($C103="","Informar referência",IF(COUNTIF(Cobranças!$G$4:$G$103,$C103)&gt;0,"Vinculado","Conferir referência")))</f>
        <v/>
      </c>
    </row>
  </sheetData>
  <autoFilter ref="A3:G103"/>
  <mergeCells count="1">
    <mergeCell ref="A1:G1"/>
  </mergeCells>
  <conditionalFormatting sqref="G4:G103">
    <cfRule type="expression" priority="1" dxfId="0">
      <formula>OR($G4="Conferir referência",$G4="Informar referência")</formula>
    </cfRule>
  </conditionalFormatting>
  <conditionalFormatting sqref="E4:E103">
    <cfRule type="expression" priority="2" dxfId="0">
      <formula>$E4="Estorno"</formula>
    </cfRule>
  </conditionalFormatting>
  <dataValidations count="4">
    <dataValidation sqref="A4:A103" showDropDown="0" showInputMessage="1" showErrorMessage="1" allowBlank="0" errorTitle="Entrada inválida" error="Use um identificador único para cada movimento." promptTitle="Conferência de entrada" prompt="Exemplo de formato: MOV-011." type="custom">
      <formula1>=OR(A4="",COUNTIF($A$4:$A$103,A4)=1)</formula1>
    </dataValidation>
    <dataValidation sqref="B4:B103" showDropDown="0" showInputMessage="1" showErrorMessage="1" allowBlank="0" errorTitle="Entrada inválida" error="Informe uma data dentro dos limites definidos em Parâmetros." promptTitle="Conferência de entrada" prompt="Use a data apresentada no extrato." type="custom">
      <formula1>=OR(B4="",AND(ISNUMBER(B4),B4&gt;=INDIRECT("'Parâmetros'!$B$6"),B4&lt;=INDIRECT("'Parâmetros'!$B$7")))</formula1>
    </dataValidation>
    <dataValidation sqref="D4:D103" showDropDown="0" showInputMessage="1" showErrorMessage="1" allowBlank="0" errorTitle="Entrada inválida" error="Informe um valor positivo dentro do limite definido." promptTitle="Conferência de entrada" prompt="Registre o valor absoluto e selecione Crédito ou Estorno." type="custom">
      <formula1>=OR(D4="",AND(ISNUMBER(D4),D4&gt;0,D4&lt;=INDIRECT("'Parâmetros'!$B$9")))</formula1>
    </dataValidation>
    <dataValidation sqref="E4:E103" showDropDown="0" showInputMessage="1" showErrorMessage="1" allowBlank="0" errorTitle="Entrada inválida" error="Escolha um tipo da lista." promptTitle="Conferência de entrada" prompt="Selecione Crédito ou Estorno conforme o extrato." type="list">
      <formula1>=INDIRECT("'Parâmetros'!$E$3:$E$4")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351432"/>
    <outlinePr summaryBelow="1" summaryRight="1"/>
    <pageSetUpPr/>
  </sheetPr>
  <dimension ref="A1:E9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7" customWidth="1" min="1" max="1"/>
    <col width="19" customWidth="1" min="2" max="2"/>
    <col width="4" customWidth="1" min="3" max="3"/>
    <col width="28" customWidth="1" min="4" max="4"/>
    <col width="23" customWidth="1" min="5" max="5"/>
  </cols>
  <sheetData>
    <row r="1" ht="27" customHeight="1">
      <c r="A1" s="1" t="inlineStr">
        <is>
          <t>Parâmetros da conciliação Pix — exemplo fictício</t>
        </is>
      </c>
      <c r="B1" s="27" t="n"/>
      <c r="C1" s="27" t="n"/>
      <c r="D1" s="27" t="n"/>
      <c r="E1" s="28" t="n"/>
    </row>
    <row r="2">
      <c r="A2" s="4" t="inlineStr">
        <is>
          <t>Premissa</t>
        </is>
      </c>
      <c r="B2" s="4" t="inlineStr">
        <is>
          <t>Valor</t>
        </is>
      </c>
      <c r="D2" s="4" t="inlineStr">
        <is>
          <t>Situações de comprovante</t>
        </is>
      </c>
      <c r="E2" s="4" t="inlineStr">
        <is>
          <t>Tipos de movimento</t>
        </is>
      </c>
    </row>
    <row r="3">
      <c r="A3" s="10" t="inlineStr">
        <is>
          <t>Tolerância para diferença</t>
        </is>
      </c>
      <c r="B3" s="25" t="n">
        <v>0.01</v>
      </c>
      <c r="D3" s="15" t="inlineStr">
        <is>
          <t>Recebido</t>
        </is>
      </c>
      <c r="E3" s="15" t="inlineStr">
        <is>
          <t>Crédito</t>
        </is>
      </c>
    </row>
    <row r="4">
      <c r="A4" s="6" t="inlineStr">
        <is>
          <t>Data inicial da análise</t>
        </is>
      </c>
      <c r="B4" s="31" t="n">
        <v>46266</v>
      </c>
      <c r="D4" s="15" t="inlineStr">
        <is>
          <t>Desconsiderar</t>
        </is>
      </c>
      <c r="E4" s="15" t="inlineStr">
        <is>
          <t>Estorno</t>
        </is>
      </c>
    </row>
    <row r="5">
      <c r="A5" s="10" t="inlineStr">
        <is>
          <t>Data final da análise</t>
        </is>
      </c>
      <c r="B5" s="31" t="n">
        <v>46295</v>
      </c>
    </row>
    <row r="6">
      <c r="A6" s="6" t="inlineStr">
        <is>
          <t>Menor data aceita</t>
        </is>
      </c>
      <c r="B6" s="31" t="n">
        <v>45292</v>
      </c>
    </row>
    <row r="7">
      <c r="A7" s="10" t="inlineStr">
        <is>
          <t>Maior data aceita</t>
        </is>
      </c>
      <c r="B7" s="31" t="n">
        <v>46752</v>
      </c>
    </row>
    <row r="8">
      <c r="A8" s="6" t="inlineStr">
        <is>
          <t>Quantidade máxima por cobrança</t>
        </is>
      </c>
      <c r="B8" s="26" t="n">
        <v>20</v>
      </c>
    </row>
    <row r="9">
      <c r="A9" s="10" t="inlineStr">
        <is>
          <t>Valor máximo por item ou movimento</t>
        </is>
      </c>
      <c r="B9" s="25" t="n">
        <v>10000</v>
      </c>
    </row>
  </sheetData>
  <mergeCells count="1">
    <mergeCell ref="A1:E1"/>
  </mergeCells>
  <dataValidations count="6">
    <dataValidation sqref="B3" showDropDown="0" showInputMessage="1" showErrorMessage="1" allowBlank="0" errorTitle="Entrada inválida" error="Informe uma tolerância igual ou maior que zero." promptTitle="Conferência de entrada" prompt="A tolerância é usada na classificação das diferenças." type="custom">
      <formula1>=AND(ISNUMBER(B3),B3&gt;=0)</formula1>
    </dataValidation>
    <dataValidation sqref="B4" showDropDown="0" showInputMessage="1" showErrorMessage="1" allowBlank="0" errorTitle="Entrada inválida" error="A data inicial deve ser válida e não pode superar a data final." promptTitle="Conferência de entrada" prompt="Defina o início do período mostrado no Resumo." type="custom">
      <formula1>=AND(ISNUMBER(B4),B4&lt;=B5)</formula1>
    </dataValidation>
    <dataValidation sqref="B5" showDropDown="0" showInputMessage="1" showErrorMessage="1" allowBlank="0" errorTitle="Entrada inválida" error="A data final deve ser válida e não pode anteceder a data inicial." promptTitle="Conferência de entrada" prompt="Defina o fim do período mostrado no Resumo." type="custom">
      <formula1>=AND(ISNUMBER(B5),B5&gt;=B4)</formula1>
    </dataValidation>
    <dataValidation sqref="B6:B7" showDropDown="0" showInputMessage="1" showErrorMessage="1" allowBlank="0" errorTitle="Entrada inválida" error="As datas-limite devem ser válidas e estar em ordem." promptTitle="Conferência de entrada" prompt="Esses limites controlam as datas aceitas nas abas de entrada." type="custom">
      <formula1>=AND(ISNUMBER(B6),ISNUMBER(B7),B6&lt;=B7)</formula1>
    </dataValidation>
    <dataValidation sqref="B8" showDropDown="0" showInputMessage="1" showErrorMessage="1" allowBlank="0" errorTitle="Entrada inválida" error="Informe uma quantidade máxima inteira maior que zero." promptTitle="Conferência de entrada" prompt="Este limite é aplicado às quantidades das cobranças." type="whole" operator="greaterThan">
      <formula1>0</formula1>
    </dataValidation>
    <dataValidation sqref="B9" showDropDown="0" showInputMessage="1" showErrorMessage="1" allowBlank="0" errorTitle="Entrada inválida" error="Informe um valor máximo maior que zero." promptTitle="Conferência de entrada" prompt="Este limite é aplicado aos valores das abas de entrada." type="decimal" operator="greaterThan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2026-09-08T22:22:30Z</dcterms:created>
  <dcterms:modified xmlns:dcterms="http://purl.org/dc/terms/" xmlns:xsi="http://www.w3.org/2001/XMLSchema-instance" xsi:type="dcterms:W3CDTF">2026-09-08T22:22:30+00:00Z</dcterms:modified>
</cp:coreProperties>
</file>