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Vendas" sheetId="2" state="visible" r:id="rId2"/>
    <sheet xmlns:r="http://schemas.openxmlformats.org/officeDocument/2006/relationships" name="Recebimentos" sheetId="3" state="visible" r:id="rId3"/>
    <sheet xmlns:r="http://schemas.openxmlformats.org/officeDocument/2006/relationships" name="Parâmetros" sheetId="4" state="visible" r:id="rId4"/>
  </sheets>
  <definedNames>
    <definedName name="_xlnm._FilterDatabase" localSheetId="0" hidden="1">'Resumo'!$A$4:$B$14</definedName>
    <definedName name="_xlnm._FilterDatabase" localSheetId="1" hidden="1">'Vendas'!$A$4:$Q$104</definedName>
    <definedName name="_xlnm._FilterDatabase" localSheetId="2" hidden="1">'Recebimentos'!$A$4:$I$104</definedName>
    <definedName name="_xlnm._FilterDatabase" localSheetId="3" hidden="1">'Parâmetros'!$A$4:$D$7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&quot;R$&quot; #,##0.00"/>
    <numFmt numFmtId="165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6B5B68"/>
      <sz val="10"/>
    </font>
    <font>
      <name val="Calibri"/>
      <b val="1"/>
      <color rgb="00FFFFFF"/>
      <sz val="10"/>
    </font>
    <font>
      <name val="Calibri"/>
      <color rgb="003F3340"/>
      <sz val="10"/>
    </font>
    <font>
      <name val="Calibri"/>
      <b val="1"/>
      <color rgb="003F3340"/>
      <sz val="10"/>
    </font>
  </fonts>
  <fills count="7">
    <fill>
      <patternFill/>
    </fill>
    <fill>
      <patternFill patternType="gray125"/>
    </fill>
    <fill>
      <patternFill patternType="solid">
        <fgColor rgb="00351432"/>
      </patternFill>
    </fill>
    <fill>
      <patternFill patternType="solid">
        <fgColor rgb="00B63D5C"/>
      </patternFill>
    </fill>
    <fill>
      <patternFill patternType="solid">
        <fgColor rgb="00F6DFE2"/>
      </patternFill>
    </fill>
    <fill>
      <patternFill patternType="solid">
        <fgColor rgb="00FFF7F5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E4D6DC"/>
      </left>
      <right style="thin">
        <color rgb="00E4D6DC"/>
      </right>
      <top style="thin">
        <color rgb="00E4D6DC"/>
      </top>
      <bottom style="thin">
        <color rgb="00E4D6DC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right" vertical="center"/>
    </xf>
    <xf numFmtId="10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10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10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Calibri"/>
        <b val="1"/>
        <color rgb="002F6B4F"/>
        <sz val="10"/>
      </font>
      <fill>
        <patternFill patternType="solid">
          <fgColor rgb="00E3F0E9"/>
        </patternFill>
      </fill>
    </dxf>
    <dxf>
      <font>
        <name val="Calibri"/>
        <b val="1"/>
        <color rgb="00B94762"/>
        <sz val="10"/>
      </font>
      <fill>
        <patternFill patternType="solid">
          <fgColor rgb="00F6DFE2"/>
        </patternFill>
      </fill>
    </dxf>
    <dxf>
      <font>
        <name val="Calibri"/>
        <b val="1"/>
        <color rgb="008A5A16"/>
        <sz val="10"/>
      </font>
      <fill>
        <patternFill patternType="solid">
          <fgColor rgb="00FFF1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Situação das parcelas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'Resumo'!E4</f>
            </strRef>
          </tx>
          <spPr>
            <a:solidFill xmlns:a="http://schemas.openxmlformats.org/drawingml/2006/main">
              <a:srgbClr val="B63D5C"/>
            </a:solidFill>
            <a:ln xmlns:a="http://schemas.openxmlformats.org/drawingml/2006/main">
              <a:solidFill>
                <a:srgbClr val="B63D5C"/>
              </a:solidFill>
              <a:prstDash val="solid"/>
            </a:ln>
          </spPr>
          <cat>
            <numRef>
              <f>'Resumo'!$D$5:$D$10</f>
            </numRef>
          </cat>
          <val>
            <numRef>
              <f>'Resumo'!$E$5:$E$10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486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5" customWidth="1" min="1" max="1"/>
    <col width="20" customWidth="1" min="2" max="2"/>
    <col width="4" customWidth="1" min="3" max="3"/>
    <col width="24" customWidth="1" min="4" max="4"/>
    <col width="14" customWidth="1" min="5" max="5"/>
    <col width="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</cols>
  <sheetData>
    <row r="1" ht="27" customHeight="1">
      <c r="A1" s="1" t="inlineStr">
        <is>
          <t>Resumo da conciliação de cartões</t>
        </is>
      </c>
    </row>
    <row r="2" ht="27" customHeight="1">
      <c r="A2" s="2" t="inlineStr">
        <is>
          <t>Indicadores calculados a partir das previsões e dos créditos registrados.</t>
        </is>
      </c>
    </row>
    <row r="3"/>
    <row r="4" ht="30" customHeight="1">
      <c r="A4" s="3" t="inlineStr">
        <is>
          <t>Indicador</t>
        </is>
      </c>
      <c r="B4" s="3" t="inlineStr">
        <is>
          <t>Valor</t>
        </is>
      </c>
      <c r="D4" s="3" t="inlineStr">
        <is>
          <t>Situação</t>
        </is>
      </c>
      <c r="E4" s="3" t="inlineStr">
        <is>
          <t>Quantidade</t>
        </is>
      </c>
    </row>
    <row r="5">
      <c r="A5" s="4" t="inlineStr">
        <is>
          <t>Previsões cadastradas</t>
        </is>
      </c>
      <c r="B5" s="5">
        <f>COUNTIF(Vendas!$A$5:$A$104,"&lt;&gt;")</f>
        <v/>
      </c>
      <c r="D5" s="6" t="inlineStr">
        <is>
          <t>Conciliado</t>
        </is>
      </c>
      <c r="E5" s="7">
        <f>COUNTIF(Vendas!$Q$5:$Q$104,D5)</f>
        <v/>
      </c>
    </row>
    <row r="6">
      <c r="A6" s="8" t="inlineStr">
        <is>
          <t>Valor bruto previsto</t>
        </is>
      </c>
      <c r="B6" s="9">
        <f>SUM(Vendas!$I$5:$I$104)</f>
        <v/>
      </c>
      <c r="D6" s="10" t="inlineStr">
        <is>
          <t>Aguardando</t>
        </is>
      </c>
      <c r="E6" s="11">
        <f>COUNTIF(Vendas!$Q$5:$Q$104,D6)</f>
        <v/>
      </c>
    </row>
    <row r="7">
      <c r="A7" s="4" t="inlineStr">
        <is>
          <t>Valor líquido previsto</t>
        </is>
      </c>
      <c r="B7" s="12">
        <f>SUM(Vendas!$M$5:$M$104)</f>
        <v/>
      </c>
      <c r="D7" s="6" t="inlineStr">
        <is>
          <t>Conferir atraso</t>
        </is>
      </c>
      <c r="E7" s="7">
        <f>COUNTIF(Vendas!$Q$5:$Q$104,D7)</f>
        <v/>
      </c>
    </row>
    <row r="8">
      <c r="A8" s="8" t="inlineStr">
        <is>
          <t>Créditos cadastrados</t>
        </is>
      </c>
      <c r="B8" s="13">
        <f>COUNTIF(Recebimentos!$A$5:$A$104,"&lt;&gt;")</f>
        <v/>
      </c>
      <c r="D8" s="10" t="inlineStr">
        <is>
          <t>Conferir valor</t>
        </is>
      </c>
      <c r="E8" s="11">
        <f>COUNTIF(Vendas!$Q$5:$Q$104,D8)</f>
        <v/>
      </c>
    </row>
    <row r="9">
      <c r="A9" s="4" t="inlineStr">
        <is>
          <t>Valor recebido</t>
        </is>
      </c>
      <c r="B9" s="12">
        <f>SUM(Recebimentos!$F$5:$F$104)</f>
        <v/>
      </c>
      <c r="D9" s="6" t="inlineStr">
        <is>
          <t>Conferir adquirente</t>
        </is>
      </c>
      <c r="E9" s="7">
        <f>COUNTIF(Vendas!$Q$5:$Q$104,D9)</f>
        <v/>
      </c>
    </row>
    <row r="10">
      <c r="A10" s="8" t="inlineStr">
        <is>
          <t>Parcelas conciliadas</t>
        </is>
      </c>
      <c r="B10" s="13">
        <f>COUNTIF(Vendas!$Q$5:$Q$104,"Conciliado")</f>
        <v/>
      </c>
      <c r="D10" s="10" t="inlineStr">
        <is>
          <t>Sem previsão</t>
        </is>
      </c>
      <c r="E10" s="11">
        <f>COUNTIF(Recebimentos!$I$5:$I$104,D10)</f>
        <v/>
      </c>
    </row>
    <row r="11">
      <c r="A11" s="4" t="inlineStr">
        <is>
          <t>Parcelas aguardando</t>
        </is>
      </c>
      <c r="B11" s="5">
        <f>COUNTIF(Vendas!$Q$5:$Q$104,"Aguardando")</f>
        <v/>
      </c>
    </row>
    <row r="12">
      <c r="A12" s="8" t="inlineStr">
        <is>
          <t>Pendências de conferência</t>
        </is>
      </c>
      <c r="B12" s="13">
        <f>COUNTIF(Vendas!$Q$5:$Q$104,"Conferir*")+COUNTIF(Recebimentos!$I$5:$I$104,"Sem previsão")</f>
        <v/>
      </c>
    </row>
    <row r="13">
      <c r="A13" s="4" t="inlineStr">
        <is>
          <t>Diferença nas parcelas creditadas</t>
        </is>
      </c>
      <c r="B13" s="12">
        <f>IF(COUNT(Vendas!$O$5:$O$104)=0,"",SUM(Vendas!$O$5:$O$104)-SUMIF(Vendas!$O$5:$O$104,"&gt;0",Vendas!$M$5:$M$104))</f>
        <v/>
      </c>
    </row>
    <row r="14">
      <c r="A14" s="8" t="inlineStr">
        <is>
          <t>Data de atualização</t>
        </is>
      </c>
      <c r="B14" s="14">
        <f>TODAY()</f>
        <v/>
      </c>
    </row>
  </sheetData>
  <autoFilter ref="A4:B14"/>
  <mergeCells count="1">
    <mergeCell ref="A1:K1"/>
  </mergeCells>
  <conditionalFormatting sqref="D5:D10">
    <cfRule type="expression" priority="1" dxfId="0">
      <formula>$D5="Conciliado"</formula>
    </cfRule>
    <cfRule type="expression" priority="2" dxfId="1">
      <formula>OR(LEFT($D5,8)="Conferir",$D5="Sem previsão")</formula>
    </cfRule>
    <cfRule type="expression" priority="3" dxfId="2">
      <formula>$D5="Aguardando"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A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4" customWidth="1" min="3" max="3"/>
    <col width="27" customWidth="1" min="4" max="4"/>
    <col width="33" customWidth="1" min="5" max="5"/>
    <col width="22" customWidth="1" min="6" max="6"/>
    <col width="10" customWidth="1" min="7" max="7"/>
    <col width="17" customWidth="1" min="8" max="8"/>
    <col width="21" customWidth="1" min="9" max="9"/>
    <col width="15" customWidth="1" min="10" max="10"/>
    <col width="15" customWidth="1" min="11" max="11"/>
    <col width="13" customWidth="1" min="12" max="12"/>
    <col width="21" customWidth="1" min="13" max="13"/>
    <col width="15" customWidth="1" min="14" max="14"/>
    <col width="18" customWidth="1" min="15" max="15"/>
    <col width="15" customWidth="1" min="16" max="16"/>
    <col width="24" customWidth="1" min="17" max="17"/>
    <col hidden="1" width="13" customWidth="1" min="26" max="26"/>
    <col hidden="1" width="13" customWidth="1" min="27" max="27"/>
  </cols>
  <sheetData>
    <row r="1" ht="27" customHeight="1">
      <c r="A1" s="1" t="inlineStr">
        <is>
          <t>Previsões de vendas em cartão</t>
        </is>
      </c>
    </row>
    <row r="2" ht="30" customHeight="1">
      <c r="A2" s="2" t="inlineStr">
        <is>
          <t>Exemplos fictícios. Edite as células rosadas; os alertas indicam itens para conferência.</t>
        </is>
      </c>
      <c r="Z2">
        <f>'Parâmetros'!$K$7</f>
        <v/>
      </c>
    </row>
    <row r="3"/>
    <row r="4" ht="30" customHeight="1">
      <c r="A4" s="3" t="inlineStr">
        <is>
          <t>ID da previsão</t>
        </is>
      </c>
      <c r="B4" s="3" t="inlineStr">
        <is>
          <t>ID da venda</t>
        </is>
      </c>
      <c r="C4" s="3" t="inlineStr">
        <is>
          <t>Data da venda</t>
        </is>
      </c>
      <c r="D4" s="3" t="inlineStr">
        <is>
          <t>Descrição</t>
        </is>
      </c>
      <c r="E4" s="3" t="inlineStr">
        <is>
          <t>Credenciadora</t>
        </is>
      </c>
      <c r="F4" s="3" t="inlineStr">
        <is>
          <t>Plano</t>
        </is>
      </c>
      <c r="G4" s="3" t="inlineStr">
        <is>
          <t>Parcela</t>
        </is>
      </c>
      <c r="H4" s="3" t="inlineStr">
        <is>
          <t>Total de parcelas</t>
        </is>
      </c>
      <c r="I4" s="3" t="inlineStr">
        <is>
          <t>Valor bruto da parcela</t>
        </is>
      </c>
      <c r="J4" s="3" t="inlineStr">
        <is>
          <t>Taxa prevista</t>
        </is>
      </c>
      <c r="K4" s="3" t="inlineStr">
        <is>
          <t>Prazo inicial</t>
        </is>
      </c>
      <c r="L4" s="3" t="inlineStr">
        <is>
          <t>Intervalo</t>
        </is>
      </c>
      <c r="M4" s="3" t="inlineStr">
        <is>
          <t>Valor líquido previsto</t>
        </is>
      </c>
      <c r="N4" s="3" t="inlineStr">
        <is>
          <t>Data prevista</t>
        </is>
      </c>
      <c r="O4" s="3" t="inlineStr">
        <is>
          <t>Valor recebido</t>
        </is>
      </c>
      <c r="P4" s="3" t="inlineStr">
        <is>
          <t>Diferença</t>
        </is>
      </c>
      <c r="Q4" s="3" t="inlineStr">
        <is>
          <t>Situação</t>
        </is>
      </c>
    </row>
    <row r="5">
      <c r="A5" s="15" t="inlineStr">
        <is>
          <t>PV-0001</t>
        </is>
      </c>
      <c r="B5" s="15" t="inlineStr">
        <is>
          <t>VD-1001</t>
        </is>
      </c>
      <c r="C5" s="16" t="n">
        <v>46255</v>
      </c>
      <c r="D5" s="15" t="inlineStr">
        <is>
          <t>Corte e finalização</t>
        </is>
      </c>
      <c r="E5" s="15" t="inlineStr">
        <is>
          <t>Credenciadora Aurora Fictícia</t>
        </is>
      </c>
      <c r="F5" s="15" t="inlineStr">
        <is>
          <t>Débito</t>
        </is>
      </c>
      <c r="G5" s="17" t="n">
        <v>1</v>
      </c>
      <c r="H5" s="17" t="n">
        <v>1</v>
      </c>
      <c r="I5" s="18" t="n">
        <v>120</v>
      </c>
      <c r="J5" s="19">
        <f>IF($F5="","",IFERROR(VLOOKUP($F5,'Parâmetros'!$A$5:$D$7,2,FALSE),""))</f>
        <v/>
      </c>
      <c r="K5" s="7">
        <f>IF($F5="","",IFERROR(VLOOKUP($F5,'Parâmetros'!$A$5:$D$7,3,FALSE),""))</f>
        <v/>
      </c>
      <c r="L5" s="7">
        <f>IF($F5="","",IFERROR(VLOOKUP($F5,'Parâmetros'!$A$5:$D$7,4,FALSE),""))</f>
        <v/>
      </c>
      <c r="M5" s="12">
        <f>IF(OR($I5="",$J5=""),"",ROUND($I5*(1-$J5),2))</f>
        <v/>
      </c>
      <c r="N5" s="20">
        <f>IF(OR($C5="",$K5="",$G5="",$L5=""),"",$C5+$K5+($G5-1)*$L5)</f>
        <v/>
      </c>
      <c r="O5" s="12">
        <f>IF(OR($B5="",$G5=""),"",IF(COUNTIFS(Recebimentos!$B$5:$B$104,$B5,Recebimentos!$C$5:$C$104,$G5)=0,"",SUMIFS(Recebimentos!$F$5:$F$104,Recebimentos!$B$5:$B$104,$B5,Recebimentos!$C$5:$C$104,$G5)))</f>
        <v/>
      </c>
      <c r="P5" s="12">
        <f>IF(OR($M5="",$O5=""),"",$O5-$M5)</f>
        <v/>
      </c>
      <c r="Q5" s="21">
        <f>IF(OR($A5="",$B5="",$G5="",$M5="",$N5=""),"",IF(COUNTIFS(Recebimentos!$B$5:$B$104,$B5,Recebimentos!$C$5:$C$104,$G5)=0,IF(TODAY()&gt;$N5+'Parâmetros'!$K$6,"Conferir atraso","Aguardando"),IF(COUNTIFS(Recebimentos!$B$5:$B$104,$B5,Recebimentos!$C$5:$C$104,$G5,Recebimentos!$E$5:$E$104,$E5)&lt;&gt;COUNTIFS(Recebimentos!$B$5:$B$104,$B5,Recebimentos!$C$5:$C$104,$G5),"Conferir adquirente",IF(ABS($P5)&lt;='Parâmetros'!$K$5,"Conciliado","Conferir valor"))))</f>
        <v/>
      </c>
      <c r="Z5">
        <f>'Parâmetros'!$A$5</f>
        <v/>
      </c>
      <c r="AA5">
        <f>'Parâmetros'!$F$5</f>
        <v/>
      </c>
    </row>
    <row r="6">
      <c r="A6" s="15" t="inlineStr">
        <is>
          <t>PV-0002</t>
        </is>
      </c>
      <c r="B6" s="15" t="inlineStr">
        <is>
          <t>VD-1002</t>
        </is>
      </c>
      <c r="C6" s="16" t="n">
        <v>46263</v>
      </c>
      <c r="D6" s="15" t="inlineStr">
        <is>
          <t>Coloração artística</t>
        </is>
      </c>
      <c r="E6" s="15" t="inlineStr">
        <is>
          <t>Rede Ipê Fictícia</t>
        </is>
      </c>
      <c r="F6" s="15" t="inlineStr">
        <is>
          <t>Crédito 1x</t>
        </is>
      </c>
      <c r="G6" s="17" t="n">
        <v>1</v>
      </c>
      <c r="H6" s="17" t="n">
        <v>1</v>
      </c>
      <c r="I6" s="18" t="n">
        <v>220</v>
      </c>
      <c r="J6" s="22">
        <f>IF($F6="","",IFERROR(VLOOKUP($F6,'Parâmetros'!$A$5:$D$7,2,FALSE),""))</f>
        <v/>
      </c>
      <c r="K6" s="11">
        <f>IF($F6="","",IFERROR(VLOOKUP($F6,'Parâmetros'!$A$5:$D$7,3,FALSE),""))</f>
        <v/>
      </c>
      <c r="L6" s="11">
        <f>IF($F6="","",IFERROR(VLOOKUP($F6,'Parâmetros'!$A$5:$D$7,4,FALSE),""))</f>
        <v/>
      </c>
      <c r="M6" s="9">
        <f>IF(OR($I6="",$J6=""),"",ROUND($I6*(1-$J6),2))</f>
        <v/>
      </c>
      <c r="N6" s="23">
        <f>IF(OR($C6="",$K6="",$G6="",$L6=""),"",$C6+$K6+($G6-1)*$L6)</f>
        <v/>
      </c>
      <c r="O6" s="9">
        <f>IF(OR($B6="",$G6=""),"",IF(COUNTIFS(Recebimentos!$B$5:$B$104,$B6,Recebimentos!$C$5:$C$104,$G6)=0,"",SUMIFS(Recebimentos!$F$5:$F$104,Recebimentos!$B$5:$B$104,$B6,Recebimentos!$C$5:$C$104,$G6)))</f>
        <v/>
      </c>
      <c r="P6" s="9">
        <f>IF(OR($M6="",$O6=""),"",$O6-$M6)</f>
        <v/>
      </c>
      <c r="Q6" s="24">
        <f>IF(OR($A6="",$B6="",$G6="",$M6="",$N6=""),"",IF(COUNTIFS(Recebimentos!$B$5:$B$104,$B6,Recebimentos!$C$5:$C$104,$G6)=0,IF(TODAY()&gt;$N6+'Parâmetros'!$K$6,"Conferir atraso","Aguardando"),IF(COUNTIFS(Recebimentos!$B$5:$B$104,$B6,Recebimentos!$C$5:$C$104,$G6,Recebimentos!$E$5:$E$104,$E6)&lt;&gt;COUNTIFS(Recebimentos!$B$5:$B$104,$B6,Recebimentos!$C$5:$C$104,$G6),"Conferir adquirente",IF(ABS($P6)&lt;='Parâmetros'!$K$5,"Conciliado","Conferir valor"))))</f>
        <v/>
      </c>
      <c r="Z6">
        <f>'Parâmetros'!$A$6</f>
        <v/>
      </c>
      <c r="AA6">
        <f>'Parâmetros'!$F$6</f>
        <v/>
      </c>
    </row>
    <row r="7">
      <c r="A7" s="15" t="inlineStr">
        <is>
          <t>PV-0003</t>
        </is>
      </c>
      <c r="B7" s="15" t="inlineStr">
        <is>
          <t>VD-1003</t>
        </is>
      </c>
      <c r="C7" s="16" t="n">
        <v>46228</v>
      </c>
      <c r="D7" s="15" t="inlineStr">
        <is>
          <t>Escova e hidratação</t>
        </is>
      </c>
      <c r="E7" s="15" t="inlineStr">
        <is>
          <t>Rede Ipê Fictícia</t>
        </is>
      </c>
      <c r="F7" s="15" t="inlineStr">
        <is>
          <t>Crédito 1x</t>
        </is>
      </c>
      <c r="G7" s="17" t="n">
        <v>1</v>
      </c>
      <c r="H7" s="17" t="n">
        <v>1</v>
      </c>
      <c r="I7" s="18" t="n">
        <v>250</v>
      </c>
      <c r="J7" s="19">
        <f>IF($F7="","",IFERROR(VLOOKUP($F7,'Parâmetros'!$A$5:$D$7,2,FALSE),""))</f>
        <v/>
      </c>
      <c r="K7" s="7">
        <f>IF($F7="","",IFERROR(VLOOKUP($F7,'Parâmetros'!$A$5:$D$7,3,FALSE),""))</f>
        <v/>
      </c>
      <c r="L7" s="7">
        <f>IF($F7="","",IFERROR(VLOOKUP($F7,'Parâmetros'!$A$5:$D$7,4,FALSE),""))</f>
        <v/>
      </c>
      <c r="M7" s="12">
        <f>IF(OR($I7="",$J7=""),"",ROUND($I7*(1-$J7),2))</f>
        <v/>
      </c>
      <c r="N7" s="20">
        <f>IF(OR($C7="",$K7="",$G7="",$L7=""),"",$C7+$K7+($G7-1)*$L7)</f>
        <v/>
      </c>
      <c r="O7" s="12">
        <f>IF(OR($B7="",$G7=""),"",IF(COUNTIFS(Recebimentos!$B$5:$B$104,$B7,Recebimentos!$C$5:$C$104,$G7)=0,"",SUMIFS(Recebimentos!$F$5:$F$104,Recebimentos!$B$5:$B$104,$B7,Recebimentos!$C$5:$C$104,$G7)))</f>
        <v/>
      </c>
      <c r="P7" s="12">
        <f>IF(OR($M7="",$O7=""),"",$O7-$M7)</f>
        <v/>
      </c>
      <c r="Q7" s="21">
        <f>IF(OR($A7="",$B7="",$G7="",$M7="",$N7=""),"",IF(COUNTIFS(Recebimentos!$B$5:$B$104,$B7,Recebimentos!$C$5:$C$104,$G7)=0,IF(TODAY()&gt;$N7+'Parâmetros'!$K$6,"Conferir atraso","Aguardando"),IF(COUNTIFS(Recebimentos!$B$5:$B$104,$B7,Recebimentos!$C$5:$C$104,$G7,Recebimentos!$E$5:$E$104,$E7)&lt;&gt;COUNTIFS(Recebimentos!$B$5:$B$104,$B7,Recebimentos!$C$5:$C$104,$G7),"Conferir adquirente",IF(ABS($P7)&lt;='Parâmetros'!$K$5,"Conciliado","Conferir valor"))))</f>
        <v/>
      </c>
      <c r="Z7">
        <f>'Parâmetros'!$A$7</f>
        <v/>
      </c>
      <c r="AA7">
        <f>'Parâmetros'!$F$7</f>
        <v/>
      </c>
    </row>
    <row r="8">
      <c r="A8" s="15" t="inlineStr">
        <is>
          <t>PV-0004</t>
        </is>
      </c>
      <c r="B8" s="15" t="inlineStr">
        <is>
          <t>VD-1004</t>
        </is>
      </c>
      <c r="C8" s="16" t="n">
        <v>46203</v>
      </c>
      <c r="D8" s="15" t="inlineStr">
        <is>
          <t>Pacote de penteados</t>
        </is>
      </c>
      <c r="E8" s="15" t="inlineStr">
        <is>
          <t>Pagamentos Horizonte Fictícia</t>
        </is>
      </c>
      <c r="F8" s="15" t="inlineStr">
        <is>
          <t>Crédito parcelado</t>
        </is>
      </c>
      <c r="G8" s="17" t="n">
        <v>1</v>
      </c>
      <c r="H8" s="17" t="n">
        <v>3</v>
      </c>
      <c r="I8" s="18" t="n">
        <v>180</v>
      </c>
      <c r="J8" s="22">
        <f>IF($F8="","",IFERROR(VLOOKUP($F8,'Parâmetros'!$A$5:$D$7,2,FALSE),""))</f>
        <v/>
      </c>
      <c r="K8" s="11">
        <f>IF($F8="","",IFERROR(VLOOKUP($F8,'Parâmetros'!$A$5:$D$7,3,FALSE),""))</f>
        <v/>
      </c>
      <c r="L8" s="11">
        <f>IF($F8="","",IFERROR(VLOOKUP($F8,'Parâmetros'!$A$5:$D$7,4,FALSE),""))</f>
        <v/>
      </c>
      <c r="M8" s="9">
        <f>IF(OR($I8="",$J8=""),"",ROUND($I8*(1-$J8),2))</f>
        <v/>
      </c>
      <c r="N8" s="23">
        <f>IF(OR($C8="",$K8="",$G8="",$L8=""),"",$C8+$K8+($G8-1)*$L8)</f>
        <v/>
      </c>
      <c r="O8" s="9">
        <f>IF(OR($B8="",$G8=""),"",IF(COUNTIFS(Recebimentos!$B$5:$B$104,$B8,Recebimentos!$C$5:$C$104,$G8)=0,"",SUMIFS(Recebimentos!$F$5:$F$104,Recebimentos!$B$5:$B$104,$B8,Recebimentos!$C$5:$C$104,$G8)))</f>
        <v/>
      </c>
      <c r="P8" s="9">
        <f>IF(OR($M8="",$O8=""),"",$O8-$M8)</f>
        <v/>
      </c>
      <c r="Q8" s="24">
        <f>IF(OR($A8="",$B8="",$G8="",$M8="",$N8=""),"",IF(COUNTIFS(Recebimentos!$B$5:$B$104,$B8,Recebimentos!$C$5:$C$104,$G8)=0,IF(TODAY()&gt;$N8+'Parâmetros'!$K$6,"Conferir atraso","Aguardando"),IF(COUNTIFS(Recebimentos!$B$5:$B$104,$B8,Recebimentos!$C$5:$C$104,$G8,Recebimentos!$E$5:$E$104,$E8)&lt;&gt;COUNTIFS(Recebimentos!$B$5:$B$104,$B8,Recebimentos!$C$5:$C$104,$G8),"Conferir adquirente",IF(ABS($P8)&lt;='Parâmetros'!$K$5,"Conciliado","Conferir valor"))))</f>
        <v/>
      </c>
    </row>
    <row r="9">
      <c r="A9" s="15" t="inlineStr">
        <is>
          <t>PV-0005</t>
        </is>
      </c>
      <c r="B9" s="15" t="inlineStr">
        <is>
          <t>VD-1004</t>
        </is>
      </c>
      <c r="C9" s="16" t="n">
        <v>46203</v>
      </c>
      <c r="D9" s="15" t="inlineStr">
        <is>
          <t>Pacote de penteados</t>
        </is>
      </c>
      <c r="E9" s="15" t="inlineStr">
        <is>
          <t>Pagamentos Horizonte Fictícia</t>
        </is>
      </c>
      <c r="F9" s="15" t="inlineStr">
        <is>
          <t>Crédito parcelado</t>
        </is>
      </c>
      <c r="G9" s="17" t="n">
        <v>2</v>
      </c>
      <c r="H9" s="17" t="n">
        <v>3</v>
      </c>
      <c r="I9" s="18" t="n">
        <v>180</v>
      </c>
      <c r="J9" s="19">
        <f>IF($F9="","",IFERROR(VLOOKUP($F9,'Parâmetros'!$A$5:$D$7,2,FALSE),""))</f>
        <v/>
      </c>
      <c r="K9" s="7">
        <f>IF($F9="","",IFERROR(VLOOKUP($F9,'Parâmetros'!$A$5:$D$7,3,FALSE),""))</f>
        <v/>
      </c>
      <c r="L9" s="7">
        <f>IF($F9="","",IFERROR(VLOOKUP($F9,'Parâmetros'!$A$5:$D$7,4,FALSE),""))</f>
        <v/>
      </c>
      <c r="M9" s="12">
        <f>IF(OR($I9="",$J9=""),"",ROUND($I9*(1-$J9),2))</f>
        <v/>
      </c>
      <c r="N9" s="20">
        <f>IF(OR($C9="",$K9="",$G9="",$L9=""),"",$C9+$K9+($G9-1)*$L9)</f>
        <v/>
      </c>
      <c r="O9" s="12">
        <f>IF(OR($B9="",$G9=""),"",IF(COUNTIFS(Recebimentos!$B$5:$B$104,$B9,Recebimentos!$C$5:$C$104,$G9)=0,"",SUMIFS(Recebimentos!$F$5:$F$104,Recebimentos!$B$5:$B$104,$B9,Recebimentos!$C$5:$C$104,$G9)))</f>
        <v/>
      </c>
      <c r="P9" s="12">
        <f>IF(OR($M9="",$O9=""),"",$O9-$M9)</f>
        <v/>
      </c>
      <c r="Q9" s="21">
        <f>IF(OR($A9="",$B9="",$G9="",$M9="",$N9=""),"",IF(COUNTIFS(Recebimentos!$B$5:$B$104,$B9,Recebimentos!$C$5:$C$104,$G9)=0,IF(TODAY()&gt;$N9+'Parâmetros'!$K$6,"Conferir atraso","Aguardando"),IF(COUNTIFS(Recebimentos!$B$5:$B$104,$B9,Recebimentos!$C$5:$C$104,$G9,Recebimentos!$E$5:$E$104,$E9)&lt;&gt;COUNTIFS(Recebimentos!$B$5:$B$104,$B9,Recebimentos!$C$5:$C$104,$G9),"Conferir adquirente",IF(ABS($P9)&lt;='Parâmetros'!$K$5,"Conciliado","Conferir valor"))))</f>
        <v/>
      </c>
    </row>
    <row r="10">
      <c r="A10" s="15" t="inlineStr">
        <is>
          <t>PV-0006</t>
        </is>
      </c>
      <c r="B10" s="15" t="inlineStr">
        <is>
          <t>VD-1004</t>
        </is>
      </c>
      <c r="C10" s="16" t="n">
        <v>46203</v>
      </c>
      <c r="D10" s="15" t="inlineStr">
        <is>
          <t>Pacote de penteados</t>
        </is>
      </c>
      <c r="E10" s="15" t="inlineStr">
        <is>
          <t>Pagamentos Horizonte Fictícia</t>
        </is>
      </c>
      <c r="F10" s="15" t="inlineStr">
        <is>
          <t>Crédito parcelado</t>
        </is>
      </c>
      <c r="G10" s="17" t="n">
        <v>3</v>
      </c>
      <c r="H10" s="17" t="n">
        <v>3</v>
      </c>
      <c r="I10" s="18" t="n">
        <v>180</v>
      </c>
      <c r="J10" s="22">
        <f>IF($F10="","",IFERROR(VLOOKUP($F10,'Parâmetros'!$A$5:$D$7,2,FALSE),""))</f>
        <v/>
      </c>
      <c r="K10" s="11">
        <f>IF($F10="","",IFERROR(VLOOKUP($F10,'Parâmetros'!$A$5:$D$7,3,FALSE),""))</f>
        <v/>
      </c>
      <c r="L10" s="11">
        <f>IF($F10="","",IFERROR(VLOOKUP($F10,'Parâmetros'!$A$5:$D$7,4,FALSE),""))</f>
        <v/>
      </c>
      <c r="M10" s="9">
        <f>IF(OR($I10="",$J10=""),"",ROUND($I10*(1-$J10),2))</f>
        <v/>
      </c>
      <c r="N10" s="23">
        <f>IF(OR($C10="",$K10="",$G10="",$L10=""),"",$C10+$K10+($G10-1)*$L10)</f>
        <v/>
      </c>
      <c r="O10" s="9">
        <f>IF(OR($B10="",$G10=""),"",IF(COUNTIFS(Recebimentos!$B$5:$B$104,$B10,Recebimentos!$C$5:$C$104,$G10)=0,"",SUMIFS(Recebimentos!$F$5:$F$104,Recebimentos!$B$5:$B$104,$B10,Recebimentos!$C$5:$C$104,$G10)))</f>
        <v/>
      </c>
      <c r="P10" s="9">
        <f>IF(OR($M10="",$O10=""),"",$O10-$M10)</f>
        <v/>
      </c>
      <c r="Q10" s="24">
        <f>IF(OR($A10="",$B10="",$G10="",$M10="",$N10=""),"",IF(COUNTIFS(Recebimentos!$B$5:$B$104,$B10,Recebimentos!$C$5:$C$104,$G10)=0,IF(TODAY()&gt;$N10+'Parâmetros'!$K$6,"Conferir atraso","Aguardando"),IF(COUNTIFS(Recebimentos!$B$5:$B$104,$B10,Recebimentos!$C$5:$C$104,$G10,Recebimentos!$E$5:$E$104,$E10)&lt;&gt;COUNTIFS(Recebimentos!$B$5:$B$104,$B10,Recebimentos!$C$5:$C$104,$G10),"Conferir adquirente",IF(ABS($P10)&lt;='Parâmetros'!$K$5,"Conciliado","Conferir valor"))))</f>
        <v/>
      </c>
    </row>
    <row r="11">
      <c r="A11" s="15" t="inlineStr">
        <is>
          <t>PV-0007</t>
        </is>
      </c>
      <c r="B11" s="15" t="inlineStr">
        <is>
          <t>VD-1005</t>
        </is>
      </c>
      <c r="C11" s="16" t="n">
        <v>46233</v>
      </c>
      <c r="D11" s="15" t="inlineStr">
        <is>
          <t>Manicure decorativa</t>
        </is>
      </c>
      <c r="E11" s="15" t="inlineStr">
        <is>
          <t>Credenciadora Aurora Fictícia</t>
        </is>
      </c>
      <c r="F11" s="15" t="inlineStr">
        <is>
          <t>Crédito parcelado</t>
        </is>
      </c>
      <c r="G11" s="17" t="n">
        <v>1</v>
      </c>
      <c r="H11" s="17" t="n">
        <v>2</v>
      </c>
      <c r="I11" s="18" t="n">
        <v>140</v>
      </c>
      <c r="J11" s="19">
        <f>IF($F11="","",IFERROR(VLOOKUP($F11,'Parâmetros'!$A$5:$D$7,2,FALSE),""))</f>
        <v/>
      </c>
      <c r="K11" s="7">
        <f>IF($F11="","",IFERROR(VLOOKUP($F11,'Parâmetros'!$A$5:$D$7,3,FALSE),""))</f>
        <v/>
      </c>
      <c r="L11" s="7">
        <f>IF($F11="","",IFERROR(VLOOKUP($F11,'Parâmetros'!$A$5:$D$7,4,FALSE),""))</f>
        <v/>
      </c>
      <c r="M11" s="12">
        <f>IF(OR($I11="",$J11=""),"",ROUND($I11*(1-$J11),2))</f>
        <v/>
      </c>
      <c r="N11" s="20">
        <f>IF(OR($C11="",$K11="",$G11="",$L11=""),"",$C11+$K11+($G11-1)*$L11)</f>
        <v/>
      </c>
      <c r="O11" s="12">
        <f>IF(OR($B11="",$G11=""),"",IF(COUNTIFS(Recebimentos!$B$5:$B$104,$B11,Recebimentos!$C$5:$C$104,$G11)=0,"",SUMIFS(Recebimentos!$F$5:$F$104,Recebimentos!$B$5:$B$104,$B11,Recebimentos!$C$5:$C$104,$G11)))</f>
        <v/>
      </c>
      <c r="P11" s="12">
        <f>IF(OR($M11="",$O11=""),"",$O11-$M11)</f>
        <v/>
      </c>
      <c r="Q11" s="21">
        <f>IF(OR($A11="",$B11="",$G11="",$M11="",$N11=""),"",IF(COUNTIFS(Recebimentos!$B$5:$B$104,$B11,Recebimentos!$C$5:$C$104,$G11)=0,IF(TODAY()&gt;$N11+'Parâmetros'!$K$6,"Conferir atraso","Aguardando"),IF(COUNTIFS(Recebimentos!$B$5:$B$104,$B11,Recebimentos!$C$5:$C$104,$G11,Recebimentos!$E$5:$E$104,$E11)&lt;&gt;COUNTIFS(Recebimentos!$B$5:$B$104,$B11,Recebimentos!$C$5:$C$104,$G11),"Conferir adquirente",IF(ABS($P11)&lt;='Parâmetros'!$K$5,"Conciliado","Conferir valor"))))</f>
        <v/>
      </c>
    </row>
    <row r="12">
      <c r="A12" s="15" t="inlineStr">
        <is>
          <t>PV-0008</t>
        </is>
      </c>
      <c r="B12" s="15" t="inlineStr">
        <is>
          <t>VD-1005</t>
        </is>
      </c>
      <c r="C12" s="16" t="n">
        <v>46233</v>
      </c>
      <c r="D12" s="15" t="inlineStr">
        <is>
          <t>Manicure decorativa</t>
        </is>
      </c>
      <c r="E12" s="15" t="inlineStr">
        <is>
          <t>Credenciadora Aurora Fictícia</t>
        </is>
      </c>
      <c r="F12" s="15" t="inlineStr">
        <is>
          <t>Crédito parcelado</t>
        </is>
      </c>
      <c r="G12" s="17" t="n">
        <v>2</v>
      </c>
      <c r="H12" s="17" t="n">
        <v>2</v>
      </c>
      <c r="I12" s="18" t="n">
        <v>140</v>
      </c>
      <c r="J12" s="22">
        <f>IF($F12="","",IFERROR(VLOOKUP($F12,'Parâmetros'!$A$5:$D$7,2,FALSE),""))</f>
        <v/>
      </c>
      <c r="K12" s="11">
        <f>IF($F12="","",IFERROR(VLOOKUP($F12,'Parâmetros'!$A$5:$D$7,3,FALSE),""))</f>
        <v/>
      </c>
      <c r="L12" s="11">
        <f>IF($F12="","",IFERROR(VLOOKUP($F12,'Parâmetros'!$A$5:$D$7,4,FALSE),""))</f>
        <v/>
      </c>
      <c r="M12" s="9">
        <f>IF(OR($I12="",$J12=""),"",ROUND($I12*(1-$J12),2))</f>
        <v/>
      </c>
      <c r="N12" s="23">
        <f>IF(OR($C12="",$K12="",$G12="",$L12=""),"",$C12+$K12+($G12-1)*$L12)</f>
        <v/>
      </c>
      <c r="O12" s="9">
        <f>IF(OR($B12="",$G12=""),"",IF(COUNTIFS(Recebimentos!$B$5:$B$104,$B12,Recebimentos!$C$5:$C$104,$G12)=0,"",SUMIFS(Recebimentos!$F$5:$F$104,Recebimentos!$B$5:$B$104,$B12,Recebimentos!$C$5:$C$104,$G12)))</f>
        <v/>
      </c>
      <c r="P12" s="9">
        <f>IF(OR($M12="",$O12=""),"",$O12-$M12)</f>
        <v/>
      </c>
      <c r="Q12" s="24">
        <f>IF(OR($A12="",$B12="",$G12="",$M12="",$N12=""),"",IF(COUNTIFS(Recebimentos!$B$5:$B$104,$B12,Recebimentos!$C$5:$C$104,$G12)=0,IF(TODAY()&gt;$N12+'Parâmetros'!$K$6,"Conferir atraso","Aguardando"),IF(COUNTIFS(Recebimentos!$B$5:$B$104,$B12,Recebimentos!$C$5:$C$104,$G12,Recebimentos!$E$5:$E$104,$E12)&lt;&gt;COUNTIFS(Recebimentos!$B$5:$B$104,$B12,Recebimentos!$C$5:$C$104,$G12),"Conferir adquirente",IF(ABS($P12)&lt;='Parâmetros'!$K$5,"Conciliado","Conferir valor"))))</f>
        <v/>
      </c>
    </row>
    <row r="13">
      <c r="A13" s="15" t="inlineStr">
        <is>
          <t>PV-0009</t>
        </is>
      </c>
      <c r="B13" s="15" t="inlineStr">
        <is>
          <t>VD-1006</t>
        </is>
      </c>
      <c r="C13" s="16" t="n">
        <v>46261</v>
      </c>
      <c r="D13" s="15" t="inlineStr">
        <is>
          <t>Barba e acabamento</t>
        </is>
      </c>
      <c r="E13" s="15" t="inlineStr">
        <is>
          <t>Rede Ipê Fictícia</t>
        </is>
      </c>
      <c r="F13" s="15" t="inlineStr">
        <is>
          <t>Débito</t>
        </is>
      </c>
      <c r="G13" s="17" t="n">
        <v>1</v>
      </c>
      <c r="H13" s="17" t="n">
        <v>1</v>
      </c>
      <c r="I13" s="18" t="n">
        <v>95</v>
      </c>
      <c r="J13" s="19">
        <f>IF($F13="","",IFERROR(VLOOKUP($F13,'Parâmetros'!$A$5:$D$7,2,FALSE),""))</f>
        <v/>
      </c>
      <c r="K13" s="7">
        <f>IF($F13="","",IFERROR(VLOOKUP($F13,'Parâmetros'!$A$5:$D$7,3,FALSE),""))</f>
        <v/>
      </c>
      <c r="L13" s="7">
        <f>IF($F13="","",IFERROR(VLOOKUP($F13,'Parâmetros'!$A$5:$D$7,4,FALSE),""))</f>
        <v/>
      </c>
      <c r="M13" s="12">
        <f>IF(OR($I13="",$J13=""),"",ROUND($I13*(1-$J13),2))</f>
        <v/>
      </c>
      <c r="N13" s="20">
        <f>IF(OR($C13="",$K13="",$G13="",$L13=""),"",$C13+$K13+($G13-1)*$L13)</f>
        <v/>
      </c>
      <c r="O13" s="12">
        <f>IF(OR($B13="",$G13=""),"",IF(COUNTIFS(Recebimentos!$B$5:$B$104,$B13,Recebimentos!$C$5:$C$104,$G13)=0,"",SUMIFS(Recebimentos!$F$5:$F$104,Recebimentos!$B$5:$B$104,$B13,Recebimentos!$C$5:$C$104,$G13)))</f>
        <v/>
      </c>
      <c r="P13" s="12">
        <f>IF(OR($M13="",$O13=""),"",$O13-$M13)</f>
        <v/>
      </c>
      <c r="Q13" s="21">
        <f>IF(OR($A13="",$B13="",$G13="",$M13="",$N13=""),"",IF(COUNTIFS(Recebimentos!$B$5:$B$104,$B13,Recebimentos!$C$5:$C$104,$G13)=0,IF(TODAY()&gt;$N13+'Parâmetros'!$K$6,"Conferir atraso","Aguardando"),IF(COUNTIFS(Recebimentos!$B$5:$B$104,$B13,Recebimentos!$C$5:$C$104,$G13,Recebimentos!$E$5:$E$104,$E13)&lt;&gt;COUNTIFS(Recebimentos!$B$5:$B$104,$B13,Recebimentos!$C$5:$C$104,$G13),"Conferir adquirente",IF(ABS($P13)&lt;='Parâmetros'!$K$5,"Conciliado","Conferir valor"))))</f>
        <v/>
      </c>
    </row>
    <row r="14">
      <c r="A14" s="15" t="inlineStr">
        <is>
          <t>PV-0010</t>
        </is>
      </c>
      <c r="B14" s="15" t="inlineStr">
        <is>
          <t>VD-1007</t>
        </is>
      </c>
      <c r="C14" s="16" t="n">
        <v>46268</v>
      </c>
      <c r="D14" s="15" t="inlineStr">
        <is>
          <t>Corte estilizado</t>
        </is>
      </c>
      <c r="E14" s="15" t="inlineStr">
        <is>
          <t>Credenciadora Aurora Fictícia</t>
        </is>
      </c>
      <c r="F14" s="15" t="inlineStr">
        <is>
          <t>Débito</t>
        </is>
      </c>
      <c r="G14" s="17" t="n">
        <v>1</v>
      </c>
      <c r="H14" s="17" t="n">
        <v>1</v>
      </c>
      <c r="I14" s="18" t="n">
        <v>160</v>
      </c>
      <c r="J14" s="22">
        <f>IF($F14="","",IFERROR(VLOOKUP($F14,'Parâmetros'!$A$5:$D$7,2,FALSE),""))</f>
        <v/>
      </c>
      <c r="K14" s="11">
        <f>IF($F14="","",IFERROR(VLOOKUP($F14,'Parâmetros'!$A$5:$D$7,3,FALSE),""))</f>
        <v/>
      </c>
      <c r="L14" s="11">
        <f>IF($F14="","",IFERROR(VLOOKUP($F14,'Parâmetros'!$A$5:$D$7,4,FALSE),""))</f>
        <v/>
      </c>
      <c r="M14" s="9">
        <f>IF(OR($I14="",$J14=""),"",ROUND($I14*(1-$J14),2))</f>
        <v/>
      </c>
      <c r="N14" s="23">
        <f>IF(OR($C14="",$K14="",$G14="",$L14=""),"",$C14+$K14+($G14-1)*$L14)</f>
        <v/>
      </c>
      <c r="O14" s="9">
        <f>IF(OR($B14="",$G14=""),"",IF(COUNTIFS(Recebimentos!$B$5:$B$104,$B14,Recebimentos!$C$5:$C$104,$G14)=0,"",SUMIFS(Recebimentos!$F$5:$F$104,Recebimentos!$B$5:$B$104,$B14,Recebimentos!$C$5:$C$104,$G14)))</f>
        <v/>
      </c>
      <c r="P14" s="9">
        <f>IF(OR($M14="",$O14=""),"",$O14-$M14)</f>
        <v/>
      </c>
      <c r="Q14" s="24">
        <f>IF(OR($A14="",$B14="",$G14="",$M14="",$N14=""),"",IF(COUNTIFS(Recebimentos!$B$5:$B$104,$B14,Recebimentos!$C$5:$C$104,$G14)=0,IF(TODAY()&gt;$N14+'Parâmetros'!$K$6,"Conferir atraso","Aguardando"),IF(COUNTIFS(Recebimentos!$B$5:$B$104,$B14,Recebimentos!$C$5:$C$104,$G14,Recebimentos!$E$5:$E$104,$E14)&lt;&gt;COUNTIFS(Recebimentos!$B$5:$B$104,$B14,Recebimentos!$C$5:$C$104,$G14),"Conferir adquirente",IF(ABS($P14)&lt;='Parâmetros'!$K$5,"Conciliado","Conferir valor"))))</f>
        <v/>
      </c>
    </row>
    <row r="15">
      <c r="A15" s="15" t="inlineStr">
        <is>
          <t>PV-0011</t>
        </is>
      </c>
      <c r="B15" s="15" t="inlineStr">
        <is>
          <t>VD-1008</t>
        </is>
      </c>
      <c r="C15" s="16" t="n">
        <v>46223</v>
      </c>
      <c r="D15" s="15" t="inlineStr">
        <is>
          <t>Produção para evento</t>
        </is>
      </c>
      <c r="E15" s="15" t="inlineStr">
        <is>
          <t>Pagamentos Horizonte Fictícia</t>
        </is>
      </c>
      <c r="F15" s="15" t="inlineStr">
        <is>
          <t>Crédito 1x</t>
        </is>
      </c>
      <c r="G15" s="17" t="n">
        <v>1</v>
      </c>
      <c r="H15" s="17" t="n">
        <v>1</v>
      </c>
      <c r="I15" s="18" t="n">
        <v>300</v>
      </c>
      <c r="J15" s="19">
        <f>IF($F15="","",IFERROR(VLOOKUP($F15,'Parâmetros'!$A$5:$D$7,2,FALSE),""))</f>
        <v/>
      </c>
      <c r="K15" s="7">
        <f>IF($F15="","",IFERROR(VLOOKUP($F15,'Parâmetros'!$A$5:$D$7,3,FALSE),""))</f>
        <v/>
      </c>
      <c r="L15" s="7">
        <f>IF($F15="","",IFERROR(VLOOKUP($F15,'Parâmetros'!$A$5:$D$7,4,FALSE),""))</f>
        <v/>
      </c>
      <c r="M15" s="12">
        <f>IF(OR($I15="",$J15=""),"",ROUND($I15*(1-$J15),2))</f>
        <v/>
      </c>
      <c r="N15" s="20">
        <f>IF(OR($C15="",$K15="",$G15="",$L15=""),"",$C15+$K15+($G15-1)*$L15)</f>
        <v/>
      </c>
      <c r="O15" s="12">
        <f>IF(OR($B15="",$G15=""),"",IF(COUNTIFS(Recebimentos!$B$5:$B$104,$B15,Recebimentos!$C$5:$C$104,$G15)=0,"",SUMIFS(Recebimentos!$F$5:$F$104,Recebimentos!$B$5:$B$104,$B15,Recebimentos!$C$5:$C$104,$G15)))</f>
        <v/>
      </c>
      <c r="P15" s="12">
        <f>IF(OR($M15="",$O15=""),"",$O15-$M15)</f>
        <v/>
      </c>
      <c r="Q15" s="21">
        <f>IF(OR($A15="",$B15="",$G15="",$M15="",$N15=""),"",IF(COUNTIFS(Recebimentos!$B$5:$B$104,$B15,Recebimentos!$C$5:$C$104,$G15)=0,IF(TODAY()&gt;$N15+'Parâmetros'!$K$6,"Conferir atraso","Aguardando"),IF(COUNTIFS(Recebimentos!$B$5:$B$104,$B15,Recebimentos!$C$5:$C$104,$G15,Recebimentos!$E$5:$E$104,$E15)&lt;&gt;COUNTIFS(Recebimentos!$B$5:$B$104,$B15,Recebimentos!$C$5:$C$104,$G15),"Conferir adquirente",IF(ABS($P15)&lt;='Parâmetros'!$K$5,"Conciliado","Conferir valor"))))</f>
        <v/>
      </c>
    </row>
    <row r="16">
      <c r="A16" s="15" t="inlineStr">
        <is>
          <t>PV-0012</t>
        </is>
      </c>
      <c r="B16" s="15" t="inlineStr">
        <is>
          <t>VD-1009</t>
        </is>
      </c>
      <c r="C16" s="16" t="n">
        <v>46270</v>
      </c>
      <c r="D16" s="15" t="inlineStr">
        <is>
          <t>Esmaltação artística</t>
        </is>
      </c>
      <c r="E16" s="15" t="inlineStr">
        <is>
          <t>Rede Ipê Fictícia</t>
        </is>
      </c>
      <c r="F16" s="15" t="inlineStr">
        <is>
          <t>Débito</t>
        </is>
      </c>
      <c r="G16" s="17" t="n">
        <v>1</v>
      </c>
      <c r="H16" s="17" t="n">
        <v>1</v>
      </c>
      <c r="I16" s="18" t="n">
        <v>80</v>
      </c>
      <c r="J16" s="22">
        <f>IF($F16="","",IFERROR(VLOOKUP($F16,'Parâmetros'!$A$5:$D$7,2,FALSE),""))</f>
        <v/>
      </c>
      <c r="K16" s="11">
        <f>IF($F16="","",IFERROR(VLOOKUP($F16,'Parâmetros'!$A$5:$D$7,3,FALSE),""))</f>
        <v/>
      </c>
      <c r="L16" s="11">
        <f>IF($F16="","",IFERROR(VLOOKUP($F16,'Parâmetros'!$A$5:$D$7,4,FALSE),""))</f>
        <v/>
      </c>
      <c r="M16" s="9">
        <f>IF(OR($I16="",$J16=""),"",ROUND($I16*(1-$J16),2))</f>
        <v/>
      </c>
      <c r="N16" s="23">
        <f>IF(OR($C16="",$K16="",$G16="",$L16=""),"",$C16+$K16+($G16-1)*$L16)</f>
        <v/>
      </c>
      <c r="O16" s="9">
        <f>IF(OR($B16="",$G16=""),"",IF(COUNTIFS(Recebimentos!$B$5:$B$104,$B16,Recebimentos!$C$5:$C$104,$G16)=0,"",SUMIFS(Recebimentos!$F$5:$F$104,Recebimentos!$B$5:$B$104,$B16,Recebimentos!$C$5:$C$104,$G16)))</f>
        <v/>
      </c>
      <c r="P16" s="9">
        <f>IF(OR($M16="",$O16=""),"",$O16-$M16)</f>
        <v/>
      </c>
      <c r="Q16" s="24">
        <f>IF(OR($A16="",$B16="",$G16="",$M16="",$N16=""),"",IF(COUNTIFS(Recebimentos!$B$5:$B$104,$B16,Recebimentos!$C$5:$C$104,$G16)=0,IF(TODAY()&gt;$N16+'Parâmetros'!$K$6,"Conferir atraso","Aguardando"),IF(COUNTIFS(Recebimentos!$B$5:$B$104,$B16,Recebimentos!$C$5:$C$104,$G16,Recebimentos!$E$5:$E$104,$E16)&lt;&gt;COUNTIFS(Recebimentos!$B$5:$B$104,$B16,Recebimentos!$C$5:$C$104,$G16),"Conferir adquirente",IF(ABS($P16)&lt;='Parâmetros'!$K$5,"Conciliado","Conferir valor"))))</f>
        <v/>
      </c>
    </row>
    <row r="17">
      <c r="A17" s="15" t="n"/>
      <c r="B17" s="15" t="n"/>
      <c r="C17" s="16" t="n"/>
      <c r="D17" s="15" t="n"/>
      <c r="E17" s="15" t="n"/>
      <c r="F17" s="15" t="n"/>
      <c r="G17" s="17" t="n"/>
      <c r="H17" s="17" t="n"/>
      <c r="I17" s="18" t="n"/>
      <c r="J17" s="19">
        <f>IF($F17="","",IFERROR(VLOOKUP($F17,'Parâmetros'!$A$5:$D$7,2,FALSE),""))</f>
        <v/>
      </c>
      <c r="K17" s="7">
        <f>IF($F17="","",IFERROR(VLOOKUP($F17,'Parâmetros'!$A$5:$D$7,3,FALSE),""))</f>
        <v/>
      </c>
      <c r="L17" s="7">
        <f>IF($F17="","",IFERROR(VLOOKUP($F17,'Parâmetros'!$A$5:$D$7,4,FALSE),""))</f>
        <v/>
      </c>
      <c r="M17" s="12">
        <f>IF(OR($I17="",$J17=""),"",ROUND($I17*(1-$J17),2))</f>
        <v/>
      </c>
      <c r="N17" s="20">
        <f>IF(OR($C17="",$K17="",$G17="",$L17=""),"",$C17+$K17+($G17-1)*$L17)</f>
        <v/>
      </c>
      <c r="O17" s="12">
        <f>IF(OR($B17="",$G17=""),"",IF(COUNTIFS(Recebimentos!$B$5:$B$104,$B17,Recebimentos!$C$5:$C$104,$G17)=0,"",SUMIFS(Recebimentos!$F$5:$F$104,Recebimentos!$B$5:$B$104,$B17,Recebimentos!$C$5:$C$104,$G17)))</f>
        <v/>
      </c>
      <c r="P17" s="12">
        <f>IF(OR($M17="",$O17=""),"",$O17-$M17)</f>
        <v/>
      </c>
      <c r="Q17" s="21">
        <f>IF(OR($A17="",$B17="",$G17="",$M17="",$N17=""),"",IF(COUNTIFS(Recebimentos!$B$5:$B$104,$B17,Recebimentos!$C$5:$C$104,$G17)=0,IF(TODAY()&gt;$N17+'Parâmetros'!$K$6,"Conferir atraso","Aguardando"),IF(COUNTIFS(Recebimentos!$B$5:$B$104,$B17,Recebimentos!$C$5:$C$104,$G17,Recebimentos!$E$5:$E$104,$E17)&lt;&gt;COUNTIFS(Recebimentos!$B$5:$B$104,$B17,Recebimentos!$C$5:$C$104,$G17),"Conferir adquirente",IF(ABS($P17)&lt;='Parâmetros'!$K$5,"Conciliado","Conferir valor"))))</f>
        <v/>
      </c>
    </row>
    <row r="18">
      <c r="A18" s="15" t="n"/>
      <c r="B18" s="15" t="n"/>
      <c r="C18" s="16" t="n"/>
      <c r="D18" s="15" t="n"/>
      <c r="E18" s="15" t="n"/>
      <c r="F18" s="15" t="n"/>
      <c r="G18" s="17" t="n"/>
      <c r="H18" s="17" t="n"/>
      <c r="I18" s="18" t="n"/>
      <c r="J18" s="22">
        <f>IF($F18="","",IFERROR(VLOOKUP($F18,'Parâmetros'!$A$5:$D$7,2,FALSE),""))</f>
        <v/>
      </c>
      <c r="K18" s="11">
        <f>IF($F18="","",IFERROR(VLOOKUP($F18,'Parâmetros'!$A$5:$D$7,3,FALSE),""))</f>
        <v/>
      </c>
      <c r="L18" s="11">
        <f>IF($F18="","",IFERROR(VLOOKUP($F18,'Parâmetros'!$A$5:$D$7,4,FALSE),""))</f>
        <v/>
      </c>
      <c r="M18" s="9">
        <f>IF(OR($I18="",$J18=""),"",ROUND($I18*(1-$J18),2))</f>
        <v/>
      </c>
      <c r="N18" s="23">
        <f>IF(OR($C18="",$K18="",$G18="",$L18=""),"",$C18+$K18+($G18-1)*$L18)</f>
        <v/>
      </c>
      <c r="O18" s="9">
        <f>IF(OR($B18="",$G18=""),"",IF(COUNTIFS(Recebimentos!$B$5:$B$104,$B18,Recebimentos!$C$5:$C$104,$G18)=0,"",SUMIFS(Recebimentos!$F$5:$F$104,Recebimentos!$B$5:$B$104,$B18,Recebimentos!$C$5:$C$104,$G18)))</f>
        <v/>
      </c>
      <c r="P18" s="9">
        <f>IF(OR($M18="",$O18=""),"",$O18-$M18)</f>
        <v/>
      </c>
      <c r="Q18" s="24">
        <f>IF(OR($A18="",$B18="",$G18="",$M18="",$N18=""),"",IF(COUNTIFS(Recebimentos!$B$5:$B$104,$B18,Recebimentos!$C$5:$C$104,$G18)=0,IF(TODAY()&gt;$N18+'Parâmetros'!$K$6,"Conferir atraso","Aguardando"),IF(COUNTIFS(Recebimentos!$B$5:$B$104,$B18,Recebimentos!$C$5:$C$104,$G18,Recebimentos!$E$5:$E$104,$E18)&lt;&gt;COUNTIFS(Recebimentos!$B$5:$B$104,$B18,Recebimentos!$C$5:$C$104,$G18),"Conferir adquirente",IF(ABS($P18)&lt;='Parâmetros'!$K$5,"Conciliado","Conferir valor"))))</f>
        <v/>
      </c>
    </row>
    <row r="19">
      <c r="A19" s="15" t="n"/>
      <c r="B19" s="15" t="n"/>
      <c r="C19" s="16" t="n"/>
      <c r="D19" s="15" t="n"/>
      <c r="E19" s="15" t="n"/>
      <c r="F19" s="15" t="n"/>
      <c r="G19" s="17" t="n"/>
      <c r="H19" s="17" t="n"/>
      <c r="I19" s="18" t="n"/>
      <c r="J19" s="19">
        <f>IF($F19="","",IFERROR(VLOOKUP($F19,'Parâmetros'!$A$5:$D$7,2,FALSE),""))</f>
        <v/>
      </c>
      <c r="K19" s="7">
        <f>IF($F19="","",IFERROR(VLOOKUP($F19,'Parâmetros'!$A$5:$D$7,3,FALSE),""))</f>
        <v/>
      </c>
      <c r="L19" s="7">
        <f>IF($F19="","",IFERROR(VLOOKUP($F19,'Parâmetros'!$A$5:$D$7,4,FALSE),""))</f>
        <v/>
      </c>
      <c r="M19" s="12">
        <f>IF(OR($I19="",$J19=""),"",ROUND($I19*(1-$J19),2))</f>
        <v/>
      </c>
      <c r="N19" s="20">
        <f>IF(OR($C19="",$K19="",$G19="",$L19=""),"",$C19+$K19+($G19-1)*$L19)</f>
        <v/>
      </c>
      <c r="O19" s="12">
        <f>IF(OR($B19="",$G19=""),"",IF(COUNTIFS(Recebimentos!$B$5:$B$104,$B19,Recebimentos!$C$5:$C$104,$G19)=0,"",SUMIFS(Recebimentos!$F$5:$F$104,Recebimentos!$B$5:$B$104,$B19,Recebimentos!$C$5:$C$104,$G19)))</f>
        <v/>
      </c>
      <c r="P19" s="12">
        <f>IF(OR($M19="",$O19=""),"",$O19-$M19)</f>
        <v/>
      </c>
      <c r="Q19" s="21">
        <f>IF(OR($A19="",$B19="",$G19="",$M19="",$N19=""),"",IF(COUNTIFS(Recebimentos!$B$5:$B$104,$B19,Recebimentos!$C$5:$C$104,$G19)=0,IF(TODAY()&gt;$N19+'Parâmetros'!$K$6,"Conferir atraso","Aguardando"),IF(COUNTIFS(Recebimentos!$B$5:$B$104,$B19,Recebimentos!$C$5:$C$104,$G19,Recebimentos!$E$5:$E$104,$E19)&lt;&gt;COUNTIFS(Recebimentos!$B$5:$B$104,$B19,Recebimentos!$C$5:$C$104,$G19),"Conferir adquirente",IF(ABS($P19)&lt;='Parâmetros'!$K$5,"Conciliado","Conferir valor"))))</f>
        <v/>
      </c>
    </row>
    <row r="20">
      <c r="A20" s="15" t="n"/>
      <c r="B20" s="15" t="n"/>
      <c r="C20" s="16" t="n"/>
      <c r="D20" s="15" t="n"/>
      <c r="E20" s="15" t="n"/>
      <c r="F20" s="15" t="n"/>
      <c r="G20" s="17" t="n"/>
      <c r="H20" s="17" t="n"/>
      <c r="I20" s="18" t="n"/>
      <c r="J20" s="22">
        <f>IF($F20="","",IFERROR(VLOOKUP($F20,'Parâmetros'!$A$5:$D$7,2,FALSE),""))</f>
        <v/>
      </c>
      <c r="K20" s="11">
        <f>IF($F20="","",IFERROR(VLOOKUP($F20,'Parâmetros'!$A$5:$D$7,3,FALSE),""))</f>
        <v/>
      </c>
      <c r="L20" s="11">
        <f>IF($F20="","",IFERROR(VLOOKUP($F20,'Parâmetros'!$A$5:$D$7,4,FALSE),""))</f>
        <v/>
      </c>
      <c r="M20" s="9">
        <f>IF(OR($I20="",$J20=""),"",ROUND($I20*(1-$J20),2))</f>
        <v/>
      </c>
      <c r="N20" s="23">
        <f>IF(OR($C20="",$K20="",$G20="",$L20=""),"",$C20+$K20+($G20-1)*$L20)</f>
        <v/>
      </c>
      <c r="O20" s="9">
        <f>IF(OR($B20="",$G20=""),"",IF(COUNTIFS(Recebimentos!$B$5:$B$104,$B20,Recebimentos!$C$5:$C$104,$G20)=0,"",SUMIFS(Recebimentos!$F$5:$F$104,Recebimentos!$B$5:$B$104,$B20,Recebimentos!$C$5:$C$104,$G20)))</f>
        <v/>
      </c>
      <c r="P20" s="9">
        <f>IF(OR($M20="",$O20=""),"",$O20-$M20)</f>
        <v/>
      </c>
      <c r="Q20" s="24">
        <f>IF(OR($A20="",$B20="",$G20="",$M20="",$N20=""),"",IF(COUNTIFS(Recebimentos!$B$5:$B$104,$B20,Recebimentos!$C$5:$C$104,$G20)=0,IF(TODAY()&gt;$N20+'Parâmetros'!$K$6,"Conferir atraso","Aguardando"),IF(COUNTIFS(Recebimentos!$B$5:$B$104,$B20,Recebimentos!$C$5:$C$104,$G20,Recebimentos!$E$5:$E$104,$E20)&lt;&gt;COUNTIFS(Recebimentos!$B$5:$B$104,$B20,Recebimentos!$C$5:$C$104,$G20),"Conferir adquirente",IF(ABS($P20)&lt;='Parâmetros'!$K$5,"Conciliado","Conferir valor"))))</f>
        <v/>
      </c>
    </row>
    <row r="21">
      <c r="A21" s="15" t="n"/>
      <c r="B21" s="15" t="n"/>
      <c r="C21" s="16" t="n"/>
      <c r="D21" s="15" t="n"/>
      <c r="E21" s="15" t="n"/>
      <c r="F21" s="15" t="n"/>
      <c r="G21" s="17" t="n"/>
      <c r="H21" s="17" t="n"/>
      <c r="I21" s="18" t="n"/>
      <c r="J21" s="19">
        <f>IF($F21="","",IFERROR(VLOOKUP($F21,'Parâmetros'!$A$5:$D$7,2,FALSE),""))</f>
        <v/>
      </c>
      <c r="K21" s="7">
        <f>IF($F21="","",IFERROR(VLOOKUP($F21,'Parâmetros'!$A$5:$D$7,3,FALSE),""))</f>
        <v/>
      </c>
      <c r="L21" s="7">
        <f>IF($F21="","",IFERROR(VLOOKUP($F21,'Parâmetros'!$A$5:$D$7,4,FALSE),""))</f>
        <v/>
      </c>
      <c r="M21" s="12">
        <f>IF(OR($I21="",$J21=""),"",ROUND($I21*(1-$J21),2))</f>
        <v/>
      </c>
      <c r="N21" s="20">
        <f>IF(OR($C21="",$K21="",$G21="",$L21=""),"",$C21+$K21+($G21-1)*$L21)</f>
        <v/>
      </c>
      <c r="O21" s="12">
        <f>IF(OR($B21="",$G21=""),"",IF(COUNTIFS(Recebimentos!$B$5:$B$104,$B21,Recebimentos!$C$5:$C$104,$G21)=0,"",SUMIFS(Recebimentos!$F$5:$F$104,Recebimentos!$B$5:$B$104,$B21,Recebimentos!$C$5:$C$104,$G21)))</f>
        <v/>
      </c>
      <c r="P21" s="12">
        <f>IF(OR($M21="",$O21=""),"",$O21-$M21)</f>
        <v/>
      </c>
      <c r="Q21" s="21">
        <f>IF(OR($A21="",$B21="",$G21="",$M21="",$N21=""),"",IF(COUNTIFS(Recebimentos!$B$5:$B$104,$B21,Recebimentos!$C$5:$C$104,$G21)=0,IF(TODAY()&gt;$N21+'Parâmetros'!$K$6,"Conferir atraso","Aguardando"),IF(COUNTIFS(Recebimentos!$B$5:$B$104,$B21,Recebimentos!$C$5:$C$104,$G21,Recebimentos!$E$5:$E$104,$E21)&lt;&gt;COUNTIFS(Recebimentos!$B$5:$B$104,$B21,Recebimentos!$C$5:$C$104,$G21),"Conferir adquirente",IF(ABS($P21)&lt;='Parâmetros'!$K$5,"Conciliado","Conferir valor"))))</f>
        <v/>
      </c>
    </row>
    <row r="22">
      <c r="A22" s="15" t="n"/>
      <c r="B22" s="15" t="n"/>
      <c r="C22" s="16" t="n"/>
      <c r="D22" s="15" t="n"/>
      <c r="E22" s="15" t="n"/>
      <c r="F22" s="15" t="n"/>
      <c r="G22" s="17" t="n"/>
      <c r="H22" s="17" t="n"/>
      <c r="I22" s="18" t="n"/>
      <c r="J22" s="22">
        <f>IF($F22="","",IFERROR(VLOOKUP($F22,'Parâmetros'!$A$5:$D$7,2,FALSE),""))</f>
        <v/>
      </c>
      <c r="K22" s="11">
        <f>IF($F22="","",IFERROR(VLOOKUP($F22,'Parâmetros'!$A$5:$D$7,3,FALSE),""))</f>
        <v/>
      </c>
      <c r="L22" s="11">
        <f>IF($F22="","",IFERROR(VLOOKUP($F22,'Parâmetros'!$A$5:$D$7,4,FALSE),""))</f>
        <v/>
      </c>
      <c r="M22" s="9">
        <f>IF(OR($I22="",$J22=""),"",ROUND($I22*(1-$J22),2))</f>
        <v/>
      </c>
      <c r="N22" s="23">
        <f>IF(OR($C22="",$K22="",$G22="",$L22=""),"",$C22+$K22+($G22-1)*$L22)</f>
        <v/>
      </c>
      <c r="O22" s="9">
        <f>IF(OR($B22="",$G22=""),"",IF(COUNTIFS(Recebimentos!$B$5:$B$104,$B22,Recebimentos!$C$5:$C$104,$G22)=0,"",SUMIFS(Recebimentos!$F$5:$F$104,Recebimentos!$B$5:$B$104,$B22,Recebimentos!$C$5:$C$104,$G22)))</f>
        <v/>
      </c>
      <c r="P22" s="9">
        <f>IF(OR($M22="",$O22=""),"",$O22-$M22)</f>
        <v/>
      </c>
      <c r="Q22" s="24">
        <f>IF(OR($A22="",$B22="",$G22="",$M22="",$N22=""),"",IF(COUNTIFS(Recebimentos!$B$5:$B$104,$B22,Recebimentos!$C$5:$C$104,$G22)=0,IF(TODAY()&gt;$N22+'Parâmetros'!$K$6,"Conferir atraso","Aguardando"),IF(COUNTIFS(Recebimentos!$B$5:$B$104,$B22,Recebimentos!$C$5:$C$104,$G22,Recebimentos!$E$5:$E$104,$E22)&lt;&gt;COUNTIFS(Recebimentos!$B$5:$B$104,$B22,Recebimentos!$C$5:$C$104,$G22),"Conferir adquirente",IF(ABS($P22)&lt;='Parâmetros'!$K$5,"Conciliado","Conferir valor"))))</f>
        <v/>
      </c>
    </row>
    <row r="23">
      <c r="A23" s="15" t="n"/>
      <c r="B23" s="15" t="n"/>
      <c r="C23" s="16" t="n"/>
      <c r="D23" s="15" t="n"/>
      <c r="E23" s="15" t="n"/>
      <c r="F23" s="15" t="n"/>
      <c r="G23" s="17" t="n"/>
      <c r="H23" s="17" t="n"/>
      <c r="I23" s="18" t="n"/>
      <c r="J23" s="19">
        <f>IF($F23="","",IFERROR(VLOOKUP($F23,'Parâmetros'!$A$5:$D$7,2,FALSE),""))</f>
        <v/>
      </c>
      <c r="K23" s="7">
        <f>IF($F23="","",IFERROR(VLOOKUP($F23,'Parâmetros'!$A$5:$D$7,3,FALSE),""))</f>
        <v/>
      </c>
      <c r="L23" s="7">
        <f>IF($F23="","",IFERROR(VLOOKUP($F23,'Parâmetros'!$A$5:$D$7,4,FALSE),""))</f>
        <v/>
      </c>
      <c r="M23" s="12">
        <f>IF(OR($I23="",$J23=""),"",ROUND($I23*(1-$J23),2))</f>
        <v/>
      </c>
      <c r="N23" s="20">
        <f>IF(OR($C23="",$K23="",$G23="",$L23=""),"",$C23+$K23+($G23-1)*$L23)</f>
        <v/>
      </c>
      <c r="O23" s="12">
        <f>IF(OR($B23="",$G23=""),"",IF(COUNTIFS(Recebimentos!$B$5:$B$104,$B23,Recebimentos!$C$5:$C$104,$G23)=0,"",SUMIFS(Recebimentos!$F$5:$F$104,Recebimentos!$B$5:$B$104,$B23,Recebimentos!$C$5:$C$104,$G23)))</f>
        <v/>
      </c>
      <c r="P23" s="12">
        <f>IF(OR($M23="",$O23=""),"",$O23-$M23)</f>
        <v/>
      </c>
      <c r="Q23" s="21">
        <f>IF(OR($A23="",$B23="",$G23="",$M23="",$N23=""),"",IF(COUNTIFS(Recebimentos!$B$5:$B$104,$B23,Recebimentos!$C$5:$C$104,$G23)=0,IF(TODAY()&gt;$N23+'Parâmetros'!$K$6,"Conferir atraso","Aguardando"),IF(COUNTIFS(Recebimentos!$B$5:$B$104,$B23,Recebimentos!$C$5:$C$104,$G23,Recebimentos!$E$5:$E$104,$E23)&lt;&gt;COUNTIFS(Recebimentos!$B$5:$B$104,$B23,Recebimentos!$C$5:$C$104,$G23),"Conferir adquirente",IF(ABS($P23)&lt;='Parâmetros'!$K$5,"Conciliado","Conferir valor"))))</f>
        <v/>
      </c>
    </row>
    <row r="24">
      <c r="A24" s="15" t="n"/>
      <c r="B24" s="15" t="n"/>
      <c r="C24" s="16" t="n"/>
      <c r="D24" s="15" t="n"/>
      <c r="E24" s="15" t="n"/>
      <c r="F24" s="15" t="n"/>
      <c r="G24" s="17" t="n"/>
      <c r="H24" s="17" t="n"/>
      <c r="I24" s="18" t="n"/>
      <c r="J24" s="22">
        <f>IF($F24="","",IFERROR(VLOOKUP($F24,'Parâmetros'!$A$5:$D$7,2,FALSE),""))</f>
        <v/>
      </c>
      <c r="K24" s="11">
        <f>IF($F24="","",IFERROR(VLOOKUP($F24,'Parâmetros'!$A$5:$D$7,3,FALSE),""))</f>
        <v/>
      </c>
      <c r="L24" s="11">
        <f>IF($F24="","",IFERROR(VLOOKUP($F24,'Parâmetros'!$A$5:$D$7,4,FALSE),""))</f>
        <v/>
      </c>
      <c r="M24" s="9">
        <f>IF(OR($I24="",$J24=""),"",ROUND($I24*(1-$J24),2))</f>
        <v/>
      </c>
      <c r="N24" s="23">
        <f>IF(OR($C24="",$K24="",$G24="",$L24=""),"",$C24+$K24+($G24-1)*$L24)</f>
        <v/>
      </c>
      <c r="O24" s="9">
        <f>IF(OR($B24="",$G24=""),"",IF(COUNTIFS(Recebimentos!$B$5:$B$104,$B24,Recebimentos!$C$5:$C$104,$G24)=0,"",SUMIFS(Recebimentos!$F$5:$F$104,Recebimentos!$B$5:$B$104,$B24,Recebimentos!$C$5:$C$104,$G24)))</f>
        <v/>
      </c>
      <c r="P24" s="9">
        <f>IF(OR($M24="",$O24=""),"",$O24-$M24)</f>
        <v/>
      </c>
      <c r="Q24" s="24">
        <f>IF(OR($A24="",$B24="",$G24="",$M24="",$N24=""),"",IF(COUNTIFS(Recebimentos!$B$5:$B$104,$B24,Recebimentos!$C$5:$C$104,$G24)=0,IF(TODAY()&gt;$N24+'Parâmetros'!$K$6,"Conferir atraso","Aguardando"),IF(COUNTIFS(Recebimentos!$B$5:$B$104,$B24,Recebimentos!$C$5:$C$104,$G24,Recebimentos!$E$5:$E$104,$E24)&lt;&gt;COUNTIFS(Recebimentos!$B$5:$B$104,$B24,Recebimentos!$C$5:$C$104,$G24),"Conferir adquirente",IF(ABS($P24)&lt;='Parâmetros'!$K$5,"Conciliado","Conferir valor"))))</f>
        <v/>
      </c>
    </row>
    <row r="25">
      <c r="A25" s="15" t="n"/>
      <c r="B25" s="15" t="n"/>
      <c r="C25" s="16" t="n"/>
      <c r="D25" s="15" t="n"/>
      <c r="E25" s="15" t="n"/>
      <c r="F25" s="15" t="n"/>
      <c r="G25" s="17" t="n"/>
      <c r="H25" s="17" t="n"/>
      <c r="I25" s="18" t="n"/>
      <c r="J25" s="19">
        <f>IF($F25="","",IFERROR(VLOOKUP($F25,'Parâmetros'!$A$5:$D$7,2,FALSE),""))</f>
        <v/>
      </c>
      <c r="K25" s="7">
        <f>IF($F25="","",IFERROR(VLOOKUP($F25,'Parâmetros'!$A$5:$D$7,3,FALSE),""))</f>
        <v/>
      </c>
      <c r="L25" s="7">
        <f>IF($F25="","",IFERROR(VLOOKUP($F25,'Parâmetros'!$A$5:$D$7,4,FALSE),""))</f>
        <v/>
      </c>
      <c r="M25" s="12">
        <f>IF(OR($I25="",$J25=""),"",ROUND($I25*(1-$J25),2))</f>
        <v/>
      </c>
      <c r="N25" s="20">
        <f>IF(OR($C25="",$K25="",$G25="",$L25=""),"",$C25+$K25+($G25-1)*$L25)</f>
        <v/>
      </c>
      <c r="O25" s="12">
        <f>IF(OR($B25="",$G25=""),"",IF(COUNTIFS(Recebimentos!$B$5:$B$104,$B25,Recebimentos!$C$5:$C$104,$G25)=0,"",SUMIFS(Recebimentos!$F$5:$F$104,Recebimentos!$B$5:$B$104,$B25,Recebimentos!$C$5:$C$104,$G25)))</f>
        <v/>
      </c>
      <c r="P25" s="12">
        <f>IF(OR($M25="",$O25=""),"",$O25-$M25)</f>
        <v/>
      </c>
      <c r="Q25" s="21">
        <f>IF(OR($A25="",$B25="",$G25="",$M25="",$N25=""),"",IF(COUNTIFS(Recebimentos!$B$5:$B$104,$B25,Recebimentos!$C$5:$C$104,$G25)=0,IF(TODAY()&gt;$N25+'Parâmetros'!$K$6,"Conferir atraso","Aguardando"),IF(COUNTIFS(Recebimentos!$B$5:$B$104,$B25,Recebimentos!$C$5:$C$104,$G25,Recebimentos!$E$5:$E$104,$E25)&lt;&gt;COUNTIFS(Recebimentos!$B$5:$B$104,$B25,Recebimentos!$C$5:$C$104,$G25),"Conferir adquirente",IF(ABS($P25)&lt;='Parâmetros'!$K$5,"Conciliado","Conferir valor"))))</f>
        <v/>
      </c>
    </row>
    <row r="26">
      <c r="A26" s="15" t="n"/>
      <c r="B26" s="15" t="n"/>
      <c r="C26" s="16" t="n"/>
      <c r="D26" s="15" t="n"/>
      <c r="E26" s="15" t="n"/>
      <c r="F26" s="15" t="n"/>
      <c r="G26" s="17" t="n"/>
      <c r="H26" s="17" t="n"/>
      <c r="I26" s="18" t="n"/>
      <c r="J26" s="22">
        <f>IF($F26="","",IFERROR(VLOOKUP($F26,'Parâmetros'!$A$5:$D$7,2,FALSE),""))</f>
        <v/>
      </c>
      <c r="K26" s="11">
        <f>IF($F26="","",IFERROR(VLOOKUP($F26,'Parâmetros'!$A$5:$D$7,3,FALSE),""))</f>
        <v/>
      </c>
      <c r="L26" s="11">
        <f>IF($F26="","",IFERROR(VLOOKUP($F26,'Parâmetros'!$A$5:$D$7,4,FALSE),""))</f>
        <v/>
      </c>
      <c r="M26" s="9">
        <f>IF(OR($I26="",$J26=""),"",ROUND($I26*(1-$J26),2))</f>
        <v/>
      </c>
      <c r="N26" s="23">
        <f>IF(OR($C26="",$K26="",$G26="",$L26=""),"",$C26+$K26+($G26-1)*$L26)</f>
        <v/>
      </c>
      <c r="O26" s="9">
        <f>IF(OR($B26="",$G26=""),"",IF(COUNTIFS(Recebimentos!$B$5:$B$104,$B26,Recebimentos!$C$5:$C$104,$G26)=0,"",SUMIFS(Recebimentos!$F$5:$F$104,Recebimentos!$B$5:$B$104,$B26,Recebimentos!$C$5:$C$104,$G26)))</f>
        <v/>
      </c>
      <c r="P26" s="9">
        <f>IF(OR($M26="",$O26=""),"",$O26-$M26)</f>
        <v/>
      </c>
      <c r="Q26" s="24">
        <f>IF(OR($A26="",$B26="",$G26="",$M26="",$N26=""),"",IF(COUNTIFS(Recebimentos!$B$5:$B$104,$B26,Recebimentos!$C$5:$C$104,$G26)=0,IF(TODAY()&gt;$N26+'Parâmetros'!$K$6,"Conferir atraso","Aguardando"),IF(COUNTIFS(Recebimentos!$B$5:$B$104,$B26,Recebimentos!$C$5:$C$104,$G26,Recebimentos!$E$5:$E$104,$E26)&lt;&gt;COUNTIFS(Recebimentos!$B$5:$B$104,$B26,Recebimentos!$C$5:$C$104,$G26),"Conferir adquirente",IF(ABS($P26)&lt;='Parâmetros'!$K$5,"Conciliado","Conferir valor"))))</f>
        <v/>
      </c>
    </row>
    <row r="27">
      <c r="A27" s="15" t="n"/>
      <c r="B27" s="15" t="n"/>
      <c r="C27" s="16" t="n"/>
      <c r="D27" s="15" t="n"/>
      <c r="E27" s="15" t="n"/>
      <c r="F27" s="15" t="n"/>
      <c r="G27" s="17" t="n"/>
      <c r="H27" s="17" t="n"/>
      <c r="I27" s="18" t="n"/>
      <c r="J27" s="19">
        <f>IF($F27="","",IFERROR(VLOOKUP($F27,'Parâmetros'!$A$5:$D$7,2,FALSE),""))</f>
        <v/>
      </c>
      <c r="K27" s="7">
        <f>IF($F27="","",IFERROR(VLOOKUP($F27,'Parâmetros'!$A$5:$D$7,3,FALSE),""))</f>
        <v/>
      </c>
      <c r="L27" s="7">
        <f>IF($F27="","",IFERROR(VLOOKUP($F27,'Parâmetros'!$A$5:$D$7,4,FALSE),""))</f>
        <v/>
      </c>
      <c r="M27" s="12">
        <f>IF(OR($I27="",$J27=""),"",ROUND($I27*(1-$J27),2))</f>
        <v/>
      </c>
      <c r="N27" s="20">
        <f>IF(OR($C27="",$K27="",$G27="",$L27=""),"",$C27+$K27+($G27-1)*$L27)</f>
        <v/>
      </c>
      <c r="O27" s="12">
        <f>IF(OR($B27="",$G27=""),"",IF(COUNTIFS(Recebimentos!$B$5:$B$104,$B27,Recebimentos!$C$5:$C$104,$G27)=0,"",SUMIFS(Recebimentos!$F$5:$F$104,Recebimentos!$B$5:$B$104,$B27,Recebimentos!$C$5:$C$104,$G27)))</f>
        <v/>
      </c>
      <c r="P27" s="12">
        <f>IF(OR($M27="",$O27=""),"",$O27-$M27)</f>
        <v/>
      </c>
      <c r="Q27" s="21">
        <f>IF(OR($A27="",$B27="",$G27="",$M27="",$N27=""),"",IF(COUNTIFS(Recebimentos!$B$5:$B$104,$B27,Recebimentos!$C$5:$C$104,$G27)=0,IF(TODAY()&gt;$N27+'Parâmetros'!$K$6,"Conferir atraso","Aguardando"),IF(COUNTIFS(Recebimentos!$B$5:$B$104,$B27,Recebimentos!$C$5:$C$104,$G27,Recebimentos!$E$5:$E$104,$E27)&lt;&gt;COUNTIFS(Recebimentos!$B$5:$B$104,$B27,Recebimentos!$C$5:$C$104,$G27),"Conferir adquirente",IF(ABS($P27)&lt;='Parâmetros'!$K$5,"Conciliado","Conferir valor"))))</f>
        <v/>
      </c>
    </row>
    <row r="28">
      <c r="A28" s="15" t="n"/>
      <c r="B28" s="15" t="n"/>
      <c r="C28" s="16" t="n"/>
      <c r="D28" s="15" t="n"/>
      <c r="E28" s="15" t="n"/>
      <c r="F28" s="15" t="n"/>
      <c r="G28" s="17" t="n"/>
      <c r="H28" s="17" t="n"/>
      <c r="I28" s="18" t="n"/>
      <c r="J28" s="22">
        <f>IF($F28="","",IFERROR(VLOOKUP($F28,'Parâmetros'!$A$5:$D$7,2,FALSE),""))</f>
        <v/>
      </c>
      <c r="K28" s="11">
        <f>IF($F28="","",IFERROR(VLOOKUP($F28,'Parâmetros'!$A$5:$D$7,3,FALSE),""))</f>
        <v/>
      </c>
      <c r="L28" s="11">
        <f>IF($F28="","",IFERROR(VLOOKUP($F28,'Parâmetros'!$A$5:$D$7,4,FALSE),""))</f>
        <v/>
      </c>
      <c r="M28" s="9">
        <f>IF(OR($I28="",$J28=""),"",ROUND($I28*(1-$J28),2))</f>
        <v/>
      </c>
      <c r="N28" s="23">
        <f>IF(OR($C28="",$K28="",$G28="",$L28=""),"",$C28+$K28+($G28-1)*$L28)</f>
        <v/>
      </c>
      <c r="O28" s="9">
        <f>IF(OR($B28="",$G28=""),"",IF(COUNTIFS(Recebimentos!$B$5:$B$104,$B28,Recebimentos!$C$5:$C$104,$G28)=0,"",SUMIFS(Recebimentos!$F$5:$F$104,Recebimentos!$B$5:$B$104,$B28,Recebimentos!$C$5:$C$104,$G28)))</f>
        <v/>
      </c>
      <c r="P28" s="9">
        <f>IF(OR($M28="",$O28=""),"",$O28-$M28)</f>
        <v/>
      </c>
      <c r="Q28" s="24">
        <f>IF(OR($A28="",$B28="",$G28="",$M28="",$N28=""),"",IF(COUNTIFS(Recebimentos!$B$5:$B$104,$B28,Recebimentos!$C$5:$C$104,$G28)=0,IF(TODAY()&gt;$N28+'Parâmetros'!$K$6,"Conferir atraso","Aguardando"),IF(COUNTIFS(Recebimentos!$B$5:$B$104,$B28,Recebimentos!$C$5:$C$104,$G28,Recebimentos!$E$5:$E$104,$E28)&lt;&gt;COUNTIFS(Recebimentos!$B$5:$B$104,$B28,Recebimentos!$C$5:$C$104,$G28),"Conferir adquirente",IF(ABS($P28)&lt;='Parâmetros'!$K$5,"Conciliado","Conferir valor"))))</f>
        <v/>
      </c>
    </row>
    <row r="29">
      <c r="A29" s="15" t="n"/>
      <c r="B29" s="15" t="n"/>
      <c r="C29" s="16" t="n"/>
      <c r="D29" s="15" t="n"/>
      <c r="E29" s="15" t="n"/>
      <c r="F29" s="15" t="n"/>
      <c r="G29" s="17" t="n"/>
      <c r="H29" s="17" t="n"/>
      <c r="I29" s="18" t="n"/>
      <c r="J29" s="19">
        <f>IF($F29="","",IFERROR(VLOOKUP($F29,'Parâmetros'!$A$5:$D$7,2,FALSE),""))</f>
        <v/>
      </c>
      <c r="K29" s="7">
        <f>IF($F29="","",IFERROR(VLOOKUP($F29,'Parâmetros'!$A$5:$D$7,3,FALSE),""))</f>
        <v/>
      </c>
      <c r="L29" s="7">
        <f>IF($F29="","",IFERROR(VLOOKUP($F29,'Parâmetros'!$A$5:$D$7,4,FALSE),""))</f>
        <v/>
      </c>
      <c r="M29" s="12">
        <f>IF(OR($I29="",$J29=""),"",ROUND($I29*(1-$J29),2))</f>
        <v/>
      </c>
      <c r="N29" s="20">
        <f>IF(OR($C29="",$K29="",$G29="",$L29=""),"",$C29+$K29+($G29-1)*$L29)</f>
        <v/>
      </c>
      <c r="O29" s="12">
        <f>IF(OR($B29="",$G29=""),"",IF(COUNTIFS(Recebimentos!$B$5:$B$104,$B29,Recebimentos!$C$5:$C$104,$G29)=0,"",SUMIFS(Recebimentos!$F$5:$F$104,Recebimentos!$B$5:$B$104,$B29,Recebimentos!$C$5:$C$104,$G29)))</f>
        <v/>
      </c>
      <c r="P29" s="12">
        <f>IF(OR($M29="",$O29=""),"",$O29-$M29)</f>
        <v/>
      </c>
      <c r="Q29" s="21">
        <f>IF(OR($A29="",$B29="",$G29="",$M29="",$N29=""),"",IF(COUNTIFS(Recebimentos!$B$5:$B$104,$B29,Recebimentos!$C$5:$C$104,$G29)=0,IF(TODAY()&gt;$N29+'Parâmetros'!$K$6,"Conferir atraso","Aguardando"),IF(COUNTIFS(Recebimentos!$B$5:$B$104,$B29,Recebimentos!$C$5:$C$104,$G29,Recebimentos!$E$5:$E$104,$E29)&lt;&gt;COUNTIFS(Recebimentos!$B$5:$B$104,$B29,Recebimentos!$C$5:$C$104,$G29),"Conferir adquirente",IF(ABS($P29)&lt;='Parâmetros'!$K$5,"Conciliado","Conferir valor"))))</f>
        <v/>
      </c>
    </row>
    <row r="30">
      <c r="A30" s="15" t="n"/>
      <c r="B30" s="15" t="n"/>
      <c r="C30" s="16" t="n"/>
      <c r="D30" s="15" t="n"/>
      <c r="E30" s="15" t="n"/>
      <c r="F30" s="15" t="n"/>
      <c r="G30" s="17" t="n"/>
      <c r="H30" s="17" t="n"/>
      <c r="I30" s="18" t="n"/>
      <c r="J30" s="22">
        <f>IF($F30="","",IFERROR(VLOOKUP($F30,'Parâmetros'!$A$5:$D$7,2,FALSE),""))</f>
        <v/>
      </c>
      <c r="K30" s="11">
        <f>IF($F30="","",IFERROR(VLOOKUP($F30,'Parâmetros'!$A$5:$D$7,3,FALSE),""))</f>
        <v/>
      </c>
      <c r="L30" s="11">
        <f>IF($F30="","",IFERROR(VLOOKUP($F30,'Parâmetros'!$A$5:$D$7,4,FALSE),""))</f>
        <v/>
      </c>
      <c r="M30" s="9">
        <f>IF(OR($I30="",$J30=""),"",ROUND($I30*(1-$J30),2))</f>
        <v/>
      </c>
      <c r="N30" s="23">
        <f>IF(OR($C30="",$K30="",$G30="",$L30=""),"",$C30+$K30+($G30-1)*$L30)</f>
        <v/>
      </c>
      <c r="O30" s="9">
        <f>IF(OR($B30="",$G30=""),"",IF(COUNTIFS(Recebimentos!$B$5:$B$104,$B30,Recebimentos!$C$5:$C$104,$G30)=0,"",SUMIFS(Recebimentos!$F$5:$F$104,Recebimentos!$B$5:$B$104,$B30,Recebimentos!$C$5:$C$104,$G30)))</f>
        <v/>
      </c>
      <c r="P30" s="9">
        <f>IF(OR($M30="",$O30=""),"",$O30-$M30)</f>
        <v/>
      </c>
      <c r="Q30" s="24">
        <f>IF(OR($A30="",$B30="",$G30="",$M30="",$N30=""),"",IF(COUNTIFS(Recebimentos!$B$5:$B$104,$B30,Recebimentos!$C$5:$C$104,$G30)=0,IF(TODAY()&gt;$N30+'Parâmetros'!$K$6,"Conferir atraso","Aguardando"),IF(COUNTIFS(Recebimentos!$B$5:$B$104,$B30,Recebimentos!$C$5:$C$104,$G30,Recebimentos!$E$5:$E$104,$E30)&lt;&gt;COUNTIFS(Recebimentos!$B$5:$B$104,$B30,Recebimentos!$C$5:$C$104,$G30),"Conferir adquirente",IF(ABS($P30)&lt;='Parâmetros'!$K$5,"Conciliado","Conferir valor"))))</f>
        <v/>
      </c>
    </row>
    <row r="31">
      <c r="A31" s="15" t="n"/>
      <c r="B31" s="15" t="n"/>
      <c r="C31" s="16" t="n"/>
      <c r="D31" s="15" t="n"/>
      <c r="E31" s="15" t="n"/>
      <c r="F31" s="15" t="n"/>
      <c r="G31" s="17" t="n"/>
      <c r="H31" s="17" t="n"/>
      <c r="I31" s="18" t="n"/>
      <c r="J31" s="19">
        <f>IF($F31="","",IFERROR(VLOOKUP($F31,'Parâmetros'!$A$5:$D$7,2,FALSE),""))</f>
        <v/>
      </c>
      <c r="K31" s="7">
        <f>IF($F31="","",IFERROR(VLOOKUP($F31,'Parâmetros'!$A$5:$D$7,3,FALSE),""))</f>
        <v/>
      </c>
      <c r="L31" s="7">
        <f>IF($F31="","",IFERROR(VLOOKUP($F31,'Parâmetros'!$A$5:$D$7,4,FALSE),""))</f>
        <v/>
      </c>
      <c r="M31" s="12">
        <f>IF(OR($I31="",$J31=""),"",ROUND($I31*(1-$J31),2))</f>
        <v/>
      </c>
      <c r="N31" s="20">
        <f>IF(OR($C31="",$K31="",$G31="",$L31=""),"",$C31+$K31+($G31-1)*$L31)</f>
        <v/>
      </c>
      <c r="O31" s="12">
        <f>IF(OR($B31="",$G31=""),"",IF(COUNTIFS(Recebimentos!$B$5:$B$104,$B31,Recebimentos!$C$5:$C$104,$G31)=0,"",SUMIFS(Recebimentos!$F$5:$F$104,Recebimentos!$B$5:$B$104,$B31,Recebimentos!$C$5:$C$104,$G31)))</f>
        <v/>
      </c>
      <c r="P31" s="12">
        <f>IF(OR($M31="",$O31=""),"",$O31-$M31)</f>
        <v/>
      </c>
      <c r="Q31" s="21">
        <f>IF(OR($A31="",$B31="",$G31="",$M31="",$N31=""),"",IF(COUNTIFS(Recebimentos!$B$5:$B$104,$B31,Recebimentos!$C$5:$C$104,$G31)=0,IF(TODAY()&gt;$N31+'Parâmetros'!$K$6,"Conferir atraso","Aguardando"),IF(COUNTIFS(Recebimentos!$B$5:$B$104,$B31,Recebimentos!$C$5:$C$104,$G31,Recebimentos!$E$5:$E$104,$E31)&lt;&gt;COUNTIFS(Recebimentos!$B$5:$B$104,$B31,Recebimentos!$C$5:$C$104,$G31),"Conferir adquirente",IF(ABS($P31)&lt;='Parâmetros'!$K$5,"Conciliado","Conferir valor"))))</f>
        <v/>
      </c>
    </row>
    <row r="32">
      <c r="A32" s="15" t="n"/>
      <c r="B32" s="15" t="n"/>
      <c r="C32" s="16" t="n"/>
      <c r="D32" s="15" t="n"/>
      <c r="E32" s="15" t="n"/>
      <c r="F32" s="15" t="n"/>
      <c r="G32" s="17" t="n"/>
      <c r="H32" s="17" t="n"/>
      <c r="I32" s="18" t="n"/>
      <c r="J32" s="22">
        <f>IF($F32="","",IFERROR(VLOOKUP($F32,'Parâmetros'!$A$5:$D$7,2,FALSE),""))</f>
        <v/>
      </c>
      <c r="K32" s="11">
        <f>IF($F32="","",IFERROR(VLOOKUP($F32,'Parâmetros'!$A$5:$D$7,3,FALSE),""))</f>
        <v/>
      </c>
      <c r="L32" s="11">
        <f>IF($F32="","",IFERROR(VLOOKUP($F32,'Parâmetros'!$A$5:$D$7,4,FALSE),""))</f>
        <v/>
      </c>
      <c r="M32" s="9">
        <f>IF(OR($I32="",$J32=""),"",ROUND($I32*(1-$J32),2))</f>
        <v/>
      </c>
      <c r="N32" s="23">
        <f>IF(OR($C32="",$K32="",$G32="",$L32=""),"",$C32+$K32+($G32-1)*$L32)</f>
        <v/>
      </c>
      <c r="O32" s="9">
        <f>IF(OR($B32="",$G32=""),"",IF(COUNTIFS(Recebimentos!$B$5:$B$104,$B32,Recebimentos!$C$5:$C$104,$G32)=0,"",SUMIFS(Recebimentos!$F$5:$F$104,Recebimentos!$B$5:$B$104,$B32,Recebimentos!$C$5:$C$104,$G32)))</f>
        <v/>
      </c>
      <c r="P32" s="9">
        <f>IF(OR($M32="",$O32=""),"",$O32-$M32)</f>
        <v/>
      </c>
      <c r="Q32" s="24">
        <f>IF(OR($A32="",$B32="",$G32="",$M32="",$N32=""),"",IF(COUNTIFS(Recebimentos!$B$5:$B$104,$B32,Recebimentos!$C$5:$C$104,$G32)=0,IF(TODAY()&gt;$N32+'Parâmetros'!$K$6,"Conferir atraso","Aguardando"),IF(COUNTIFS(Recebimentos!$B$5:$B$104,$B32,Recebimentos!$C$5:$C$104,$G32,Recebimentos!$E$5:$E$104,$E32)&lt;&gt;COUNTIFS(Recebimentos!$B$5:$B$104,$B32,Recebimentos!$C$5:$C$104,$G32),"Conferir adquirente",IF(ABS($P32)&lt;='Parâmetros'!$K$5,"Conciliado","Conferir valor"))))</f>
        <v/>
      </c>
    </row>
    <row r="33">
      <c r="A33" s="15" t="n"/>
      <c r="B33" s="15" t="n"/>
      <c r="C33" s="16" t="n"/>
      <c r="D33" s="15" t="n"/>
      <c r="E33" s="15" t="n"/>
      <c r="F33" s="15" t="n"/>
      <c r="G33" s="17" t="n"/>
      <c r="H33" s="17" t="n"/>
      <c r="I33" s="18" t="n"/>
      <c r="J33" s="19">
        <f>IF($F33="","",IFERROR(VLOOKUP($F33,'Parâmetros'!$A$5:$D$7,2,FALSE),""))</f>
        <v/>
      </c>
      <c r="K33" s="7">
        <f>IF($F33="","",IFERROR(VLOOKUP($F33,'Parâmetros'!$A$5:$D$7,3,FALSE),""))</f>
        <v/>
      </c>
      <c r="L33" s="7">
        <f>IF($F33="","",IFERROR(VLOOKUP($F33,'Parâmetros'!$A$5:$D$7,4,FALSE),""))</f>
        <v/>
      </c>
      <c r="M33" s="12">
        <f>IF(OR($I33="",$J33=""),"",ROUND($I33*(1-$J33),2))</f>
        <v/>
      </c>
      <c r="N33" s="20">
        <f>IF(OR($C33="",$K33="",$G33="",$L33=""),"",$C33+$K33+($G33-1)*$L33)</f>
        <v/>
      </c>
      <c r="O33" s="12">
        <f>IF(OR($B33="",$G33=""),"",IF(COUNTIFS(Recebimentos!$B$5:$B$104,$B33,Recebimentos!$C$5:$C$104,$G33)=0,"",SUMIFS(Recebimentos!$F$5:$F$104,Recebimentos!$B$5:$B$104,$B33,Recebimentos!$C$5:$C$104,$G33)))</f>
        <v/>
      </c>
      <c r="P33" s="12">
        <f>IF(OR($M33="",$O33=""),"",$O33-$M33)</f>
        <v/>
      </c>
      <c r="Q33" s="21">
        <f>IF(OR($A33="",$B33="",$G33="",$M33="",$N33=""),"",IF(COUNTIFS(Recebimentos!$B$5:$B$104,$B33,Recebimentos!$C$5:$C$104,$G33)=0,IF(TODAY()&gt;$N33+'Parâmetros'!$K$6,"Conferir atraso","Aguardando"),IF(COUNTIFS(Recebimentos!$B$5:$B$104,$B33,Recebimentos!$C$5:$C$104,$G33,Recebimentos!$E$5:$E$104,$E33)&lt;&gt;COUNTIFS(Recebimentos!$B$5:$B$104,$B33,Recebimentos!$C$5:$C$104,$G33),"Conferir adquirente",IF(ABS($P33)&lt;='Parâmetros'!$K$5,"Conciliado","Conferir valor"))))</f>
        <v/>
      </c>
    </row>
    <row r="34">
      <c r="A34" s="15" t="n"/>
      <c r="B34" s="15" t="n"/>
      <c r="C34" s="16" t="n"/>
      <c r="D34" s="15" t="n"/>
      <c r="E34" s="15" t="n"/>
      <c r="F34" s="15" t="n"/>
      <c r="G34" s="17" t="n"/>
      <c r="H34" s="17" t="n"/>
      <c r="I34" s="18" t="n"/>
      <c r="J34" s="22">
        <f>IF($F34="","",IFERROR(VLOOKUP($F34,'Parâmetros'!$A$5:$D$7,2,FALSE),""))</f>
        <v/>
      </c>
      <c r="K34" s="11">
        <f>IF($F34="","",IFERROR(VLOOKUP($F34,'Parâmetros'!$A$5:$D$7,3,FALSE),""))</f>
        <v/>
      </c>
      <c r="L34" s="11">
        <f>IF($F34="","",IFERROR(VLOOKUP($F34,'Parâmetros'!$A$5:$D$7,4,FALSE),""))</f>
        <v/>
      </c>
      <c r="M34" s="9">
        <f>IF(OR($I34="",$J34=""),"",ROUND($I34*(1-$J34),2))</f>
        <v/>
      </c>
      <c r="N34" s="23">
        <f>IF(OR($C34="",$K34="",$G34="",$L34=""),"",$C34+$K34+($G34-1)*$L34)</f>
        <v/>
      </c>
      <c r="O34" s="9">
        <f>IF(OR($B34="",$G34=""),"",IF(COUNTIFS(Recebimentos!$B$5:$B$104,$B34,Recebimentos!$C$5:$C$104,$G34)=0,"",SUMIFS(Recebimentos!$F$5:$F$104,Recebimentos!$B$5:$B$104,$B34,Recebimentos!$C$5:$C$104,$G34)))</f>
        <v/>
      </c>
      <c r="P34" s="9">
        <f>IF(OR($M34="",$O34=""),"",$O34-$M34)</f>
        <v/>
      </c>
      <c r="Q34" s="24">
        <f>IF(OR($A34="",$B34="",$G34="",$M34="",$N34=""),"",IF(COUNTIFS(Recebimentos!$B$5:$B$104,$B34,Recebimentos!$C$5:$C$104,$G34)=0,IF(TODAY()&gt;$N34+'Parâmetros'!$K$6,"Conferir atraso","Aguardando"),IF(COUNTIFS(Recebimentos!$B$5:$B$104,$B34,Recebimentos!$C$5:$C$104,$G34,Recebimentos!$E$5:$E$104,$E34)&lt;&gt;COUNTIFS(Recebimentos!$B$5:$B$104,$B34,Recebimentos!$C$5:$C$104,$G34),"Conferir adquirente",IF(ABS($P34)&lt;='Parâmetros'!$K$5,"Conciliado","Conferir valor"))))</f>
        <v/>
      </c>
    </row>
    <row r="35">
      <c r="A35" s="15" t="n"/>
      <c r="B35" s="15" t="n"/>
      <c r="C35" s="16" t="n"/>
      <c r="D35" s="15" t="n"/>
      <c r="E35" s="15" t="n"/>
      <c r="F35" s="15" t="n"/>
      <c r="G35" s="17" t="n"/>
      <c r="H35" s="17" t="n"/>
      <c r="I35" s="18" t="n"/>
      <c r="J35" s="19">
        <f>IF($F35="","",IFERROR(VLOOKUP($F35,'Parâmetros'!$A$5:$D$7,2,FALSE),""))</f>
        <v/>
      </c>
      <c r="K35" s="7">
        <f>IF($F35="","",IFERROR(VLOOKUP($F35,'Parâmetros'!$A$5:$D$7,3,FALSE),""))</f>
        <v/>
      </c>
      <c r="L35" s="7">
        <f>IF($F35="","",IFERROR(VLOOKUP($F35,'Parâmetros'!$A$5:$D$7,4,FALSE),""))</f>
        <v/>
      </c>
      <c r="M35" s="12">
        <f>IF(OR($I35="",$J35=""),"",ROUND($I35*(1-$J35),2))</f>
        <v/>
      </c>
      <c r="N35" s="20">
        <f>IF(OR($C35="",$K35="",$G35="",$L35=""),"",$C35+$K35+($G35-1)*$L35)</f>
        <v/>
      </c>
      <c r="O35" s="12">
        <f>IF(OR($B35="",$G35=""),"",IF(COUNTIFS(Recebimentos!$B$5:$B$104,$B35,Recebimentos!$C$5:$C$104,$G35)=0,"",SUMIFS(Recebimentos!$F$5:$F$104,Recebimentos!$B$5:$B$104,$B35,Recebimentos!$C$5:$C$104,$G35)))</f>
        <v/>
      </c>
      <c r="P35" s="12">
        <f>IF(OR($M35="",$O35=""),"",$O35-$M35)</f>
        <v/>
      </c>
      <c r="Q35" s="21">
        <f>IF(OR($A35="",$B35="",$G35="",$M35="",$N35=""),"",IF(COUNTIFS(Recebimentos!$B$5:$B$104,$B35,Recebimentos!$C$5:$C$104,$G35)=0,IF(TODAY()&gt;$N35+'Parâmetros'!$K$6,"Conferir atraso","Aguardando"),IF(COUNTIFS(Recebimentos!$B$5:$B$104,$B35,Recebimentos!$C$5:$C$104,$G35,Recebimentos!$E$5:$E$104,$E35)&lt;&gt;COUNTIFS(Recebimentos!$B$5:$B$104,$B35,Recebimentos!$C$5:$C$104,$G35),"Conferir adquirente",IF(ABS($P35)&lt;='Parâmetros'!$K$5,"Conciliado","Conferir valor"))))</f>
        <v/>
      </c>
    </row>
    <row r="36">
      <c r="A36" s="15" t="n"/>
      <c r="B36" s="15" t="n"/>
      <c r="C36" s="16" t="n"/>
      <c r="D36" s="15" t="n"/>
      <c r="E36" s="15" t="n"/>
      <c r="F36" s="15" t="n"/>
      <c r="G36" s="17" t="n"/>
      <c r="H36" s="17" t="n"/>
      <c r="I36" s="18" t="n"/>
      <c r="J36" s="22">
        <f>IF($F36="","",IFERROR(VLOOKUP($F36,'Parâmetros'!$A$5:$D$7,2,FALSE),""))</f>
        <v/>
      </c>
      <c r="K36" s="11">
        <f>IF($F36="","",IFERROR(VLOOKUP($F36,'Parâmetros'!$A$5:$D$7,3,FALSE),""))</f>
        <v/>
      </c>
      <c r="L36" s="11">
        <f>IF($F36="","",IFERROR(VLOOKUP($F36,'Parâmetros'!$A$5:$D$7,4,FALSE),""))</f>
        <v/>
      </c>
      <c r="M36" s="9">
        <f>IF(OR($I36="",$J36=""),"",ROUND($I36*(1-$J36),2))</f>
        <v/>
      </c>
      <c r="N36" s="23">
        <f>IF(OR($C36="",$K36="",$G36="",$L36=""),"",$C36+$K36+($G36-1)*$L36)</f>
        <v/>
      </c>
      <c r="O36" s="9">
        <f>IF(OR($B36="",$G36=""),"",IF(COUNTIFS(Recebimentos!$B$5:$B$104,$B36,Recebimentos!$C$5:$C$104,$G36)=0,"",SUMIFS(Recebimentos!$F$5:$F$104,Recebimentos!$B$5:$B$104,$B36,Recebimentos!$C$5:$C$104,$G36)))</f>
        <v/>
      </c>
      <c r="P36" s="9">
        <f>IF(OR($M36="",$O36=""),"",$O36-$M36)</f>
        <v/>
      </c>
      <c r="Q36" s="24">
        <f>IF(OR($A36="",$B36="",$G36="",$M36="",$N36=""),"",IF(COUNTIFS(Recebimentos!$B$5:$B$104,$B36,Recebimentos!$C$5:$C$104,$G36)=0,IF(TODAY()&gt;$N36+'Parâmetros'!$K$6,"Conferir atraso","Aguardando"),IF(COUNTIFS(Recebimentos!$B$5:$B$104,$B36,Recebimentos!$C$5:$C$104,$G36,Recebimentos!$E$5:$E$104,$E36)&lt;&gt;COUNTIFS(Recebimentos!$B$5:$B$104,$B36,Recebimentos!$C$5:$C$104,$G36),"Conferir adquirente",IF(ABS($P36)&lt;='Parâmetros'!$K$5,"Conciliado","Conferir valor"))))</f>
        <v/>
      </c>
    </row>
    <row r="37">
      <c r="A37" s="15" t="n"/>
      <c r="B37" s="15" t="n"/>
      <c r="C37" s="16" t="n"/>
      <c r="D37" s="15" t="n"/>
      <c r="E37" s="15" t="n"/>
      <c r="F37" s="15" t="n"/>
      <c r="G37" s="17" t="n"/>
      <c r="H37" s="17" t="n"/>
      <c r="I37" s="18" t="n"/>
      <c r="J37" s="19">
        <f>IF($F37="","",IFERROR(VLOOKUP($F37,'Parâmetros'!$A$5:$D$7,2,FALSE),""))</f>
        <v/>
      </c>
      <c r="K37" s="7">
        <f>IF($F37="","",IFERROR(VLOOKUP($F37,'Parâmetros'!$A$5:$D$7,3,FALSE),""))</f>
        <v/>
      </c>
      <c r="L37" s="7">
        <f>IF($F37="","",IFERROR(VLOOKUP($F37,'Parâmetros'!$A$5:$D$7,4,FALSE),""))</f>
        <v/>
      </c>
      <c r="M37" s="12">
        <f>IF(OR($I37="",$J37=""),"",ROUND($I37*(1-$J37),2))</f>
        <v/>
      </c>
      <c r="N37" s="20">
        <f>IF(OR($C37="",$K37="",$G37="",$L37=""),"",$C37+$K37+($G37-1)*$L37)</f>
        <v/>
      </c>
      <c r="O37" s="12">
        <f>IF(OR($B37="",$G37=""),"",IF(COUNTIFS(Recebimentos!$B$5:$B$104,$B37,Recebimentos!$C$5:$C$104,$G37)=0,"",SUMIFS(Recebimentos!$F$5:$F$104,Recebimentos!$B$5:$B$104,$B37,Recebimentos!$C$5:$C$104,$G37)))</f>
        <v/>
      </c>
      <c r="P37" s="12">
        <f>IF(OR($M37="",$O37=""),"",$O37-$M37)</f>
        <v/>
      </c>
      <c r="Q37" s="21">
        <f>IF(OR($A37="",$B37="",$G37="",$M37="",$N37=""),"",IF(COUNTIFS(Recebimentos!$B$5:$B$104,$B37,Recebimentos!$C$5:$C$104,$G37)=0,IF(TODAY()&gt;$N37+'Parâmetros'!$K$6,"Conferir atraso","Aguardando"),IF(COUNTIFS(Recebimentos!$B$5:$B$104,$B37,Recebimentos!$C$5:$C$104,$G37,Recebimentos!$E$5:$E$104,$E37)&lt;&gt;COUNTIFS(Recebimentos!$B$5:$B$104,$B37,Recebimentos!$C$5:$C$104,$G37),"Conferir adquirente",IF(ABS($P37)&lt;='Parâmetros'!$K$5,"Conciliado","Conferir valor"))))</f>
        <v/>
      </c>
    </row>
    <row r="38">
      <c r="A38" s="15" t="n"/>
      <c r="B38" s="15" t="n"/>
      <c r="C38" s="16" t="n"/>
      <c r="D38" s="15" t="n"/>
      <c r="E38" s="15" t="n"/>
      <c r="F38" s="15" t="n"/>
      <c r="G38" s="17" t="n"/>
      <c r="H38" s="17" t="n"/>
      <c r="I38" s="18" t="n"/>
      <c r="J38" s="22">
        <f>IF($F38="","",IFERROR(VLOOKUP($F38,'Parâmetros'!$A$5:$D$7,2,FALSE),""))</f>
        <v/>
      </c>
      <c r="K38" s="11">
        <f>IF($F38="","",IFERROR(VLOOKUP($F38,'Parâmetros'!$A$5:$D$7,3,FALSE),""))</f>
        <v/>
      </c>
      <c r="L38" s="11">
        <f>IF($F38="","",IFERROR(VLOOKUP($F38,'Parâmetros'!$A$5:$D$7,4,FALSE),""))</f>
        <v/>
      </c>
      <c r="M38" s="9">
        <f>IF(OR($I38="",$J38=""),"",ROUND($I38*(1-$J38),2))</f>
        <v/>
      </c>
      <c r="N38" s="23">
        <f>IF(OR($C38="",$K38="",$G38="",$L38=""),"",$C38+$K38+($G38-1)*$L38)</f>
        <v/>
      </c>
      <c r="O38" s="9">
        <f>IF(OR($B38="",$G38=""),"",IF(COUNTIFS(Recebimentos!$B$5:$B$104,$B38,Recebimentos!$C$5:$C$104,$G38)=0,"",SUMIFS(Recebimentos!$F$5:$F$104,Recebimentos!$B$5:$B$104,$B38,Recebimentos!$C$5:$C$104,$G38)))</f>
        <v/>
      </c>
      <c r="P38" s="9">
        <f>IF(OR($M38="",$O38=""),"",$O38-$M38)</f>
        <v/>
      </c>
      <c r="Q38" s="24">
        <f>IF(OR($A38="",$B38="",$G38="",$M38="",$N38=""),"",IF(COUNTIFS(Recebimentos!$B$5:$B$104,$B38,Recebimentos!$C$5:$C$104,$G38)=0,IF(TODAY()&gt;$N38+'Parâmetros'!$K$6,"Conferir atraso","Aguardando"),IF(COUNTIFS(Recebimentos!$B$5:$B$104,$B38,Recebimentos!$C$5:$C$104,$G38,Recebimentos!$E$5:$E$104,$E38)&lt;&gt;COUNTIFS(Recebimentos!$B$5:$B$104,$B38,Recebimentos!$C$5:$C$104,$G38),"Conferir adquirente",IF(ABS($P38)&lt;='Parâmetros'!$K$5,"Conciliado","Conferir valor"))))</f>
        <v/>
      </c>
    </row>
    <row r="39">
      <c r="A39" s="15" t="n"/>
      <c r="B39" s="15" t="n"/>
      <c r="C39" s="16" t="n"/>
      <c r="D39" s="15" t="n"/>
      <c r="E39" s="15" t="n"/>
      <c r="F39" s="15" t="n"/>
      <c r="G39" s="17" t="n"/>
      <c r="H39" s="17" t="n"/>
      <c r="I39" s="18" t="n"/>
      <c r="J39" s="19">
        <f>IF($F39="","",IFERROR(VLOOKUP($F39,'Parâmetros'!$A$5:$D$7,2,FALSE),""))</f>
        <v/>
      </c>
      <c r="K39" s="7">
        <f>IF($F39="","",IFERROR(VLOOKUP($F39,'Parâmetros'!$A$5:$D$7,3,FALSE),""))</f>
        <v/>
      </c>
      <c r="L39" s="7">
        <f>IF($F39="","",IFERROR(VLOOKUP($F39,'Parâmetros'!$A$5:$D$7,4,FALSE),""))</f>
        <v/>
      </c>
      <c r="M39" s="12">
        <f>IF(OR($I39="",$J39=""),"",ROUND($I39*(1-$J39),2))</f>
        <v/>
      </c>
      <c r="N39" s="20">
        <f>IF(OR($C39="",$K39="",$G39="",$L39=""),"",$C39+$K39+($G39-1)*$L39)</f>
        <v/>
      </c>
      <c r="O39" s="12">
        <f>IF(OR($B39="",$G39=""),"",IF(COUNTIFS(Recebimentos!$B$5:$B$104,$B39,Recebimentos!$C$5:$C$104,$G39)=0,"",SUMIFS(Recebimentos!$F$5:$F$104,Recebimentos!$B$5:$B$104,$B39,Recebimentos!$C$5:$C$104,$G39)))</f>
        <v/>
      </c>
      <c r="P39" s="12">
        <f>IF(OR($M39="",$O39=""),"",$O39-$M39)</f>
        <v/>
      </c>
      <c r="Q39" s="21">
        <f>IF(OR($A39="",$B39="",$G39="",$M39="",$N39=""),"",IF(COUNTIFS(Recebimentos!$B$5:$B$104,$B39,Recebimentos!$C$5:$C$104,$G39)=0,IF(TODAY()&gt;$N39+'Parâmetros'!$K$6,"Conferir atraso","Aguardando"),IF(COUNTIFS(Recebimentos!$B$5:$B$104,$B39,Recebimentos!$C$5:$C$104,$G39,Recebimentos!$E$5:$E$104,$E39)&lt;&gt;COUNTIFS(Recebimentos!$B$5:$B$104,$B39,Recebimentos!$C$5:$C$104,$G39),"Conferir adquirente",IF(ABS($P39)&lt;='Parâmetros'!$K$5,"Conciliado","Conferir valor"))))</f>
        <v/>
      </c>
    </row>
    <row r="40">
      <c r="A40" s="15" t="n"/>
      <c r="B40" s="15" t="n"/>
      <c r="C40" s="16" t="n"/>
      <c r="D40" s="15" t="n"/>
      <c r="E40" s="15" t="n"/>
      <c r="F40" s="15" t="n"/>
      <c r="G40" s="17" t="n"/>
      <c r="H40" s="17" t="n"/>
      <c r="I40" s="18" t="n"/>
      <c r="J40" s="22">
        <f>IF($F40="","",IFERROR(VLOOKUP($F40,'Parâmetros'!$A$5:$D$7,2,FALSE),""))</f>
        <v/>
      </c>
      <c r="K40" s="11">
        <f>IF($F40="","",IFERROR(VLOOKUP($F40,'Parâmetros'!$A$5:$D$7,3,FALSE),""))</f>
        <v/>
      </c>
      <c r="L40" s="11">
        <f>IF($F40="","",IFERROR(VLOOKUP($F40,'Parâmetros'!$A$5:$D$7,4,FALSE),""))</f>
        <v/>
      </c>
      <c r="M40" s="9">
        <f>IF(OR($I40="",$J40=""),"",ROUND($I40*(1-$J40),2))</f>
        <v/>
      </c>
      <c r="N40" s="23">
        <f>IF(OR($C40="",$K40="",$G40="",$L40=""),"",$C40+$K40+($G40-1)*$L40)</f>
        <v/>
      </c>
      <c r="O40" s="9">
        <f>IF(OR($B40="",$G40=""),"",IF(COUNTIFS(Recebimentos!$B$5:$B$104,$B40,Recebimentos!$C$5:$C$104,$G40)=0,"",SUMIFS(Recebimentos!$F$5:$F$104,Recebimentos!$B$5:$B$104,$B40,Recebimentos!$C$5:$C$104,$G40)))</f>
        <v/>
      </c>
      <c r="P40" s="9">
        <f>IF(OR($M40="",$O40=""),"",$O40-$M40)</f>
        <v/>
      </c>
      <c r="Q40" s="24">
        <f>IF(OR($A40="",$B40="",$G40="",$M40="",$N40=""),"",IF(COUNTIFS(Recebimentos!$B$5:$B$104,$B40,Recebimentos!$C$5:$C$104,$G40)=0,IF(TODAY()&gt;$N40+'Parâmetros'!$K$6,"Conferir atraso","Aguardando"),IF(COUNTIFS(Recebimentos!$B$5:$B$104,$B40,Recebimentos!$C$5:$C$104,$G40,Recebimentos!$E$5:$E$104,$E40)&lt;&gt;COUNTIFS(Recebimentos!$B$5:$B$104,$B40,Recebimentos!$C$5:$C$104,$G40),"Conferir adquirente",IF(ABS($P40)&lt;='Parâmetros'!$K$5,"Conciliado","Conferir valor"))))</f>
        <v/>
      </c>
    </row>
    <row r="41">
      <c r="A41" s="15" t="n"/>
      <c r="B41" s="15" t="n"/>
      <c r="C41" s="16" t="n"/>
      <c r="D41" s="15" t="n"/>
      <c r="E41" s="15" t="n"/>
      <c r="F41" s="15" t="n"/>
      <c r="G41" s="17" t="n"/>
      <c r="H41" s="17" t="n"/>
      <c r="I41" s="18" t="n"/>
      <c r="J41" s="19">
        <f>IF($F41="","",IFERROR(VLOOKUP($F41,'Parâmetros'!$A$5:$D$7,2,FALSE),""))</f>
        <v/>
      </c>
      <c r="K41" s="7">
        <f>IF($F41="","",IFERROR(VLOOKUP($F41,'Parâmetros'!$A$5:$D$7,3,FALSE),""))</f>
        <v/>
      </c>
      <c r="L41" s="7">
        <f>IF($F41="","",IFERROR(VLOOKUP($F41,'Parâmetros'!$A$5:$D$7,4,FALSE),""))</f>
        <v/>
      </c>
      <c r="M41" s="12">
        <f>IF(OR($I41="",$J41=""),"",ROUND($I41*(1-$J41),2))</f>
        <v/>
      </c>
      <c r="N41" s="20">
        <f>IF(OR($C41="",$K41="",$G41="",$L41=""),"",$C41+$K41+($G41-1)*$L41)</f>
        <v/>
      </c>
      <c r="O41" s="12">
        <f>IF(OR($B41="",$G41=""),"",IF(COUNTIFS(Recebimentos!$B$5:$B$104,$B41,Recebimentos!$C$5:$C$104,$G41)=0,"",SUMIFS(Recebimentos!$F$5:$F$104,Recebimentos!$B$5:$B$104,$B41,Recebimentos!$C$5:$C$104,$G41)))</f>
        <v/>
      </c>
      <c r="P41" s="12">
        <f>IF(OR($M41="",$O41=""),"",$O41-$M41)</f>
        <v/>
      </c>
      <c r="Q41" s="21">
        <f>IF(OR($A41="",$B41="",$G41="",$M41="",$N41=""),"",IF(COUNTIFS(Recebimentos!$B$5:$B$104,$B41,Recebimentos!$C$5:$C$104,$G41)=0,IF(TODAY()&gt;$N41+'Parâmetros'!$K$6,"Conferir atraso","Aguardando"),IF(COUNTIFS(Recebimentos!$B$5:$B$104,$B41,Recebimentos!$C$5:$C$104,$G41,Recebimentos!$E$5:$E$104,$E41)&lt;&gt;COUNTIFS(Recebimentos!$B$5:$B$104,$B41,Recebimentos!$C$5:$C$104,$G41),"Conferir adquirente",IF(ABS($P41)&lt;='Parâmetros'!$K$5,"Conciliado","Conferir valor"))))</f>
        <v/>
      </c>
    </row>
    <row r="42">
      <c r="A42" s="15" t="n"/>
      <c r="B42" s="15" t="n"/>
      <c r="C42" s="16" t="n"/>
      <c r="D42" s="15" t="n"/>
      <c r="E42" s="15" t="n"/>
      <c r="F42" s="15" t="n"/>
      <c r="G42" s="17" t="n"/>
      <c r="H42" s="17" t="n"/>
      <c r="I42" s="18" t="n"/>
      <c r="J42" s="22">
        <f>IF($F42="","",IFERROR(VLOOKUP($F42,'Parâmetros'!$A$5:$D$7,2,FALSE),""))</f>
        <v/>
      </c>
      <c r="K42" s="11">
        <f>IF($F42="","",IFERROR(VLOOKUP($F42,'Parâmetros'!$A$5:$D$7,3,FALSE),""))</f>
        <v/>
      </c>
      <c r="L42" s="11">
        <f>IF($F42="","",IFERROR(VLOOKUP($F42,'Parâmetros'!$A$5:$D$7,4,FALSE),""))</f>
        <v/>
      </c>
      <c r="M42" s="9">
        <f>IF(OR($I42="",$J42=""),"",ROUND($I42*(1-$J42),2))</f>
        <v/>
      </c>
      <c r="N42" s="23">
        <f>IF(OR($C42="",$K42="",$G42="",$L42=""),"",$C42+$K42+($G42-1)*$L42)</f>
        <v/>
      </c>
      <c r="O42" s="9">
        <f>IF(OR($B42="",$G42=""),"",IF(COUNTIFS(Recebimentos!$B$5:$B$104,$B42,Recebimentos!$C$5:$C$104,$G42)=0,"",SUMIFS(Recebimentos!$F$5:$F$104,Recebimentos!$B$5:$B$104,$B42,Recebimentos!$C$5:$C$104,$G42)))</f>
        <v/>
      </c>
      <c r="P42" s="9">
        <f>IF(OR($M42="",$O42=""),"",$O42-$M42)</f>
        <v/>
      </c>
      <c r="Q42" s="24">
        <f>IF(OR($A42="",$B42="",$G42="",$M42="",$N42=""),"",IF(COUNTIFS(Recebimentos!$B$5:$B$104,$B42,Recebimentos!$C$5:$C$104,$G42)=0,IF(TODAY()&gt;$N42+'Parâmetros'!$K$6,"Conferir atraso","Aguardando"),IF(COUNTIFS(Recebimentos!$B$5:$B$104,$B42,Recebimentos!$C$5:$C$104,$G42,Recebimentos!$E$5:$E$104,$E42)&lt;&gt;COUNTIFS(Recebimentos!$B$5:$B$104,$B42,Recebimentos!$C$5:$C$104,$G42),"Conferir adquirente",IF(ABS($P42)&lt;='Parâmetros'!$K$5,"Conciliado","Conferir valor"))))</f>
        <v/>
      </c>
    </row>
    <row r="43">
      <c r="A43" s="15" t="n"/>
      <c r="B43" s="15" t="n"/>
      <c r="C43" s="16" t="n"/>
      <c r="D43" s="15" t="n"/>
      <c r="E43" s="15" t="n"/>
      <c r="F43" s="15" t="n"/>
      <c r="G43" s="17" t="n"/>
      <c r="H43" s="17" t="n"/>
      <c r="I43" s="18" t="n"/>
      <c r="J43" s="19">
        <f>IF($F43="","",IFERROR(VLOOKUP($F43,'Parâmetros'!$A$5:$D$7,2,FALSE),""))</f>
        <v/>
      </c>
      <c r="K43" s="7">
        <f>IF($F43="","",IFERROR(VLOOKUP($F43,'Parâmetros'!$A$5:$D$7,3,FALSE),""))</f>
        <v/>
      </c>
      <c r="L43" s="7">
        <f>IF($F43="","",IFERROR(VLOOKUP($F43,'Parâmetros'!$A$5:$D$7,4,FALSE),""))</f>
        <v/>
      </c>
      <c r="M43" s="12">
        <f>IF(OR($I43="",$J43=""),"",ROUND($I43*(1-$J43),2))</f>
        <v/>
      </c>
      <c r="N43" s="20">
        <f>IF(OR($C43="",$K43="",$G43="",$L43=""),"",$C43+$K43+($G43-1)*$L43)</f>
        <v/>
      </c>
      <c r="O43" s="12">
        <f>IF(OR($B43="",$G43=""),"",IF(COUNTIFS(Recebimentos!$B$5:$B$104,$B43,Recebimentos!$C$5:$C$104,$G43)=0,"",SUMIFS(Recebimentos!$F$5:$F$104,Recebimentos!$B$5:$B$104,$B43,Recebimentos!$C$5:$C$104,$G43)))</f>
        <v/>
      </c>
      <c r="P43" s="12">
        <f>IF(OR($M43="",$O43=""),"",$O43-$M43)</f>
        <v/>
      </c>
      <c r="Q43" s="21">
        <f>IF(OR($A43="",$B43="",$G43="",$M43="",$N43=""),"",IF(COUNTIFS(Recebimentos!$B$5:$B$104,$B43,Recebimentos!$C$5:$C$104,$G43)=0,IF(TODAY()&gt;$N43+'Parâmetros'!$K$6,"Conferir atraso","Aguardando"),IF(COUNTIFS(Recebimentos!$B$5:$B$104,$B43,Recebimentos!$C$5:$C$104,$G43,Recebimentos!$E$5:$E$104,$E43)&lt;&gt;COUNTIFS(Recebimentos!$B$5:$B$104,$B43,Recebimentos!$C$5:$C$104,$G43),"Conferir adquirente",IF(ABS($P43)&lt;='Parâmetros'!$K$5,"Conciliado","Conferir valor"))))</f>
        <v/>
      </c>
    </row>
    <row r="44">
      <c r="A44" s="15" t="n"/>
      <c r="B44" s="15" t="n"/>
      <c r="C44" s="16" t="n"/>
      <c r="D44" s="15" t="n"/>
      <c r="E44" s="15" t="n"/>
      <c r="F44" s="15" t="n"/>
      <c r="G44" s="17" t="n"/>
      <c r="H44" s="17" t="n"/>
      <c r="I44" s="18" t="n"/>
      <c r="J44" s="22">
        <f>IF($F44="","",IFERROR(VLOOKUP($F44,'Parâmetros'!$A$5:$D$7,2,FALSE),""))</f>
        <v/>
      </c>
      <c r="K44" s="11">
        <f>IF($F44="","",IFERROR(VLOOKUP($F44,'Parâmetros'!$A$5:$D$7,3,FALSE),""))</f>
        <v/>
      </c>
      <c r="L44" s="11">
        <f>IF($F44="","",IFERROR(VLOOKUP($F44,'Parâmetros'!$A$5:$D$7,4,FALSE),""))</f>
        <v/>
      </c>
      <c r="M44" s="9">
        <f>IF(OR($I44="",$J44=""),"",ROUND($I44*(1-$J44),2))</f>
        <v/>
      </c>
      <c r="N44" s="23">
        <f>IF(OR($C44="",$K44="",$G44="",$L44=""),"",$C44+$K44+($G44-1)*$L44)</f>
        <v/>
      </c>
      <c r="O44" s="9">
        <f>IF(OR($B44="",$G44=""),"",IF(COUNTIFS(Recebimentos!$B$5:$B$104,$B44,Recebimentos!$C$5:$C$104,$G44)=0,"",SUMIFS(Recebimentos!$F$5:$F$104,Recebimentos!$B$5:$B$104,$B44,Recebimentos!$C$5:$C$104,$G44)))</f>
        <v/>
      </c>
      <c r="P44" s="9">
        <f>IF(OR($M44="",$O44=""),"",$O44-$M44)</f>
        <v/>
      </c>
      <c r="Q44" s="24">
        <f>IF(OR($A44="",$B44="",$G44="",$M44="",$N44=""),"",IF(COUNTIFS(Recebimentos!$B$5:$B$104,$B44,Recebimentos!$C$5:$C$104,$G44)=0,IF(TODAY()&gt;$N44+'Parâmetros'!$K$6,"Conferir atraso","Aguardando"),IF(COUNTIFS(Recebimentos!$B$5:$B$104,$B44,Recebimentos!$C$5:$C$104,$G44,Recebimentos!$E$5:$E$104,$E44)&lt;&gt;COUNTIFS(Recebimentos!$B$5:$B$104,$B44,Recebimentos!$C$5:$C$104,$G44),"Conferir adquirente",IF(ABS($P44)&lt;='Parâmetros'!$K$5,"Conciliado","Conferir valor"))))</f>
        <v/>
      </c>
    </row>
    <row r="45">
      <c r="A45" s="15" t="n"/>
      <c r="B45" s="15" t="n"/>
      <c r="C45" s="16" t="n"/>
      <c r="D45" s="15" t="n"/>
      <c r="E45" s="15" t="n"/>
      <c r="F45" s="15" t="n"/>
      <c r="G45" s="17" t="n"/>
      <c r="H45" s="17" t="n"/>
      <c r="I45" s="18" t="n"/>
      <c r="J45" s="19">
        <f>IF($F45="","",IFERROR(VLOOKUP($F45,'Parâmetros'!$A$5:$D$7,2,FALSE),""))</f>
        <v/>
      </c>
      <c r="K45" s="7">
        <f>IF($F45="","",IFERROR(VLOOKUP($F45,'Parâmetros'!$A$5:$D$7,3,FALSE),""))</f>
        <v/>
      </c>
      <c r="L45" s="7">
        <f>IF($F45="","",IFERROR(VLOOKUP($F45,'Parâmetros'!$A$5:$D$7,4,FALSE),""))</f>
        <v/>
      </c>
      <c r="M45" s="12">
        <f>IF(OR($I45="",$J45=""),"",ROUND($I45*(1-$J45),2))</f>
        <v/>
      </c>
      <c r="N45" s="20">
        <f>IF(OR($C45="",$K45="",$G45="",$L45=""),"",$C45+$K45+($G45-1)*$L45)</f>
        <v/>
      </c>
      <c r="O45" s="12">
        <f>IF(OR($B45="",$G45=""),"",IF(COUNTIFS(Recebimentos!$B$5:$B$104,$B45,Recebimentos!$C$5:$C$104,$G45)=0,"",SUMIFS(Recebimentos!$F$5:$F$104,Recebimentos!$B$5:$B$104,$B45,Recebimentos!$C$5:$C$104,$G45)))</f>
        <v/>
      </c>
      <c r="P45" s="12">
        <f>IF(OR($M45="",$O45=""),"",$O45-$M45)</f>
        <v/>
      </c>
      <c r="Q45" s="21">
        <f>IF(OR($A45="",$B45="",$G45="",$M45="",$N45=""),"",IF(COUNTIFS(Recebimentos!$B$5:$B$104,$B45,Recebimentos!$C$5:$C$104,$G45)=0,IF(TODAY()&gt;$N45+'Parâmetros'!$K$6,"Conferir atraso","Aguardando"),IF(COUNTIFS(Recebimentos!$B$5:$B$104,$B45,Recebimentos!$C$5:$C$104,$G45,Recebimentos!$E$5:$E$104,$E45)&lt;&gt;COUNTIFS(Recebimentos!$B$5:$B$104,$B45,Recebimentos!$C$5:$C$104,$G45),"Conferir adquirente",IF(ABS($P45)&lt;='Parâmetros'!$K$5,"Conciliado","Conferir valor"))))</f>
        <v/>
      </c>
    </row>
    <row r="46">
      <c r="A46" s="15" t="n"/>
      <c r="B46" s="15" t="n"/>
      <c r="C46" s="16" t="n"/>
      <c r="D46" s="15" t="n"/>
      <c r="E46" s="15" t="n"/>
      <c r="F46" s="15" t="n"/>
      <c r="G46" s="17" t="n"/>
      <c r="H46" s="17" t="n"/>
      <c r="I46" s="18" t="n"/>
      <c r="J46" s="22">
        <f>IF($F46="","",IFERROR(VLOOKUP($F46,'Parâmetros'!$A$5:$D$7,2,FALSE),""))</f>
        <v/>
      </c>
      <c r="K46" s="11">
        <f>IF($F46="","",IFERROR(VLOOKUP($F46,'Parâmetros'!$A$5:$D$7,3,FALSE),""))</f>
        <v/>
      </c>
      <c r="L46" s="11">
        <f>IF($F46="","",IFERROR(VLOOKUP($F46,'Parâmetros'!$A$5:$D$7,4,FALSE),""))</f>
        <v/>
      </c>
      <c r="M46" s="9">
        <f>IF(OR($I46="",$J46=""),"",ROUND($I46*(1-$J46),2))</f>
        <v/>
      </c>
      <c r="N46" s="23">
        <f>IF(OR($C46="",$K46="",$G46="",$L46=""),"",$C46+$K46+($G46-1)*$L46)</f>
        <v/>
      </c>
      <c r="O46" s="9">
        <f>IF(OR($B46="",$G46=""),"",IF(COUNTIFS(Recebimentos!$B$5:$B$104,$B46,Recebimentos!$C$5:$C$104,$G46)=0,"",SUMIFS(Recebimentos!$F$5:$F$104,Recebimentos!$B$5:$B$104,$B46,Recebimentos!$C$5:$C$104,$G46)))</f>
        <v/>
      </c>
      <c r="P46" s="9">
        <f>IF(OR($M46="",$O46=""),"",$O46-$M46)</f>
        <v/>
      </c>
      <c r="Q46" s="24">
        <f>IF(OR($A46="",$B46="",$G46="",$M46="",$N46=""),"",IF(COUNTIFS(Recebimentos!$B$5:$B$104,$B46,Recebimentos!$C$5:$C$104,$G46)=0,IF(TODAY()&gt;$N46+'Parâmetros'!$K$6,"Conferir atraso","Aguardando"),IF(COUNTIFS(Recebimentos!$B$5:$B$104,$B46,Recebimentos!$C$5:$C$104,$G46,Recebimentos!$E$5:$E$104,$E46)&lt;&gt;COUNTIFS(Recebimentos!$B$5:$B$104,$B46,Recebimentos!$C$5:$C$104,$G46),"Conferir adquirente",IF(ABS($P46)&lt;='Parâmetros'!$K$5,"Conciliado","Conferir valor"))))</f>
        <v/>
      </c>
    </row>
    <row r="47">
      <c r="A47" s="15" t="n"/>
      <c r="B47" s="15" t="n"/>
      <c r="C47" s="16" t="n"/>
      <c r="D47" s="15" t="n"/>
      <c r="E47" s="15" t="n"/>
      <c r="F47" s="15" t="n"/>
      <c r="G47" s="17" t="n"/>
      <c r="H47" s="17" t="n"/>
      <c r="I47" s="18" t="n"/>
      <c r="J47" s="19">
        <f>IF($F47="","",IFERROR(VLOOKUP($F47,'Parâmetros'!$A$5:$D$7,2,FALSE),""))</f>
        <v/>
      </c>
      <c r="K47" s="7">
        <f>IF($F47="","",IFERROR(VLOOKUP($F47,'Parâmetros'!$A$5:$D$7,3,FALSE),""))</f>
        <v/>
      </c>
      <c r="L47" s="7">
        <f>IF($F47="","",IFERROR(VLOOKUP($F47,'Parâmetros'!$A$5:$D$7,4,FALSE),""))</f>
        <v/>
      </c>
      <c r="M47" s="12">
        <f>IF(OR($I47="",$J47=""),"",ROUND($I47*(1-$J47),2))</f>
        <v/>
      </c>
      <c r="N47" s="20">
        <f>IF(OR($C47="",$K47="",$G47="",$L47=""),"",$C47+$K47+($G47-1)*$L47)</f>
        <v/>
      </c>
      <c r="O47" s="12">
        <f>IF(OR($B47="",$G47=""),"",IF(COUNTIFS(Recebimentos!$B$5:$B$104,$B47,Recebimentos!$C$5:$C$104,$G47)=0,"",SUMIFS(Recebimentos!$F$5:$F$104,Recebimentos!$B$5:$B$104,$B47,Recebimentos!$C$5:$C$104,$G47)))</f>
        <v/>
      </c>
      <c r="P47" s="12">
        <f>IF(OR($M47="",$O47=""),"",$O47-$M47)</f>
        <v/>
      </c>
      <c r="Q47" s="21">
        <f>IF(OR($A47="",$B47="",$G47="",$M47="",$N47=""),"",IF(COUNTIFS(Recebimentos!$B$5:$B$104,$B47,Recebimentos!$C$5:$C$104,$G47)=0,IF(TODAY()&gt;$N47+'Parâmetros'!$K$6,"Conferir atraso","Aguardando"),IF(COUNTIFS(Recebimentos!$B$5:$B$104,$B47,Recebimentos!$C$5:$C$104,$G47,Recebimentos!$E$5:$E$104,$E47)&lt;&gt;COUNTIFS(Recebimentos!$B$5:$B$104,$B47,Recebimentos!$C$5:$C$104,$G47),"Conferir adquirente",IF(ABS($P47)&lt;='Parâmetros'!$K$5,"Conciliado","Conferir valor"))))</f>
        <v/>
      </c>
    </row>
    <row r="48">
      <c r="A48" s="15" t="n"/>
      <c r="B48" s="15" t="n"/>
      <c r="C48" s="16" t="n"/>
      <c r="D48" s="15" t="n"/>
      <c r="E48" s="15" t="n"/>
      <c r="F48" s="15" t="n"/>
      <c r="G48" s="17" t="n"/>
      <c r="H48" s="17" t="n"/>
      <c r="I48" s="18" t="n"/>
      <c r="J48" s="22">
        <f>IF($F48="","",IFERROR(VLOOKUP($F48,'Parâmetros'!$A$5:$D$7,2,FALSE),""))</f>
        <v/>
      </c>
      <c r="K48" s="11">
        <f>IF($F48="","",IFERROR(VLOOKUP($F48,'Parâmetros'!$A$5:$D$7,3,FALSE),""))</f>
        <v/>
      </c>
      <c r="L48" s="11">
        <f>IF($F48="","",IFERROR(VLOOKUP($F48,'Parâmetros'!$A$5:$D$7,4,FALSE),""))</f>
        <v/>
      </c>
      <c r="M48" s="9">
        <f>IF(OR($I48="",$J48=""),"",ROUND($I48*(1-$J48),2))</f>
        <v/>
      </c>
      <c r="N48" s="23">
        <f>IF(OR($C48="",$K48="",$G48="",$L48=""),"",$C48+$K48+($G48-1)*$L48)</f>
        <v/>
      </c>
      <c r="O48" s="9">
        <f>IF(OR($B48="",$G48=""),"",IF(COUNTIFS(Recebimentos!$B$5:$B$104,$B48,Recebimentos!$C$5:$C$104,$G48)=0,"",SUMIFS(Recebimentos!$F$5:$F$104,Recebimentos!$B$5:$B$104,$B48,Recebimentos!$C$5:$C$104,$G48)))</f>
        <v/>
      </c>
      <c r="P48" s="9">
        <f>IF(OR($M48="",$O48=""),"",$O48-$M48)</f>
        <v/>
      </c>
      <c r="Q48" s="24">
        <f>IF(OR($A48="",$B48="",$G48="",$M48="",$N48=""),"",IF(COUNTIFS(Recebimentos!$B$5:$B$104,$B48,Recebimentos!$C$5:$C$104,$G48)=0,IF(TODAY()&gt;$N48+'Parâmetros'!$K$6,"Conferir atraso","Aguardando"),IF(COUNTIFS(Recebimentos!$B$5:$B$104,$B48,Recebimentos!$C$5:$C$104,$G48,Recebimentos!$E$5:$E$104,$E48)&lt;&gt;COUNTIFS(Recebimentos!$B$5:$B$104,$B48,Recebimentos!$C$5:$C$104,$G48),"Conferir adquirente",IF(ABS($P48)&lt;='Parâmetros'!$K$5,"Conciliado","Conferir valor"))))</f>
        <v/>
      </c>
    </row>
    <row r="49">
      <c r="A49" s="15" t="n"/>
      <c r="B49" s="15" t="n"/>
      <c r="C49" s="16" t="n"/>
      <c r="D49" s="15" t="n"/>
      <c r="E49" s="15" t="n"/>
      <c r="F49" s="15" t="n"/>
      <c r="G49" s="17" t="n"/>
      <c r="H49" s="17" t="n"/>
      <c r="I49" s="18" t="n"/>
      <c r="J49" s="19">
        <f>IF($F49="","",IFERROR(VLOOKUP($F49,'Parâmetros'!$A$5:$D$7,2,FALSE),""))</f>
        <v/>
      </c>
      <c r="K49" s="7">
        <f>IF($F49="","",IFERROR(VLOOKUP($F49,'Parâmetros'!$A$5:$D$7,3,FALSE),""))</f>
        <v/>
      </c>
      <c r="L49" s="7">
        <f>IF($F49="","",IFERROR(VLOOKUP($F49,'Parâmetros'!$A$5:$D$7,4,FALSE),""))</f>
        <v/>
      </c>
      <c r="M49" s="12">
        <f>IF(OR($I49="",$J49=""),"",ROUND($I49*(1-$J49),2))</f>
        <v/>
      </c>
      <c r="N49" s="20">
        <f>IF(OR($C49="",$K49="",$G49="",$L49=""),"",$C49+$K49+($G49-1)*$L49)</f>
        <v/>
      </c>
      <c r="O49" s="12">
        <f>IF(OR($B49="",$G49=""),"",IF(COUNTIFS(Recebimentos!$B$5:$B$104,$B49,Recebimentos!$C$5:$C$104,$G49)=0,"",SUMIFS(Recebimentos!$F$5:$F$104,Recebimentos!$B$5:$B$104,$B49,Recebimentos!$C$5:$C$104,$G49)))</f>
        <v/>
      </c>
      <c r="P49" s="12">
        <f>IF(OR($M49="",$O49=""),"",$O49-$M49)</f>
        <v/>
      </c>
      <c r="Q49" s="21">
        <f>IF(OR($A49="",$B49="",$G49="",$M49="",$N49=""),"",IF(COUNTIFS(Recebimentos!$B$5:$B$104,$B49,Recebimentos!$C$5:$C$104,$G49)=0,IF(TODAY()&gt;$N49+'Parâmetros'!$K$6,"Conferir atraso","Aguardando"),IF(COUNTIFS(Recebimentos!$B$5:$B$104,$B49,Recebimentos!$C$5:$C$104,$G49,Recebimentos!$E$5:$E$104,$E49)&lt;&gt;COUNTIFS(Recebimentos!$B$5:$B$104,$B49,Recebimentos!$C$5:$C$104,$G49),"Conferir adquirente",IF(ABS($P49)&lt;='Parâmetros'!$K$5,"Conciliado","Conferir valor"))))</f>
        <v/>
      </c>
    </row>
    <row r="50">
      <c r="A50" s="15" t="n"/>
      <c r="B50" s="15" t="n"/>
      <c r="C50" s="16" t="n"/>
      <c r="D50" s="15" t="n"/>
      <c r="E50" s="15" t="n"/>
      <c r="F50" s="15" t="n"/>
      <c r="G50" s="17" t="n"/>
      <c r="H50" s="17" t="n"/>
      <c r="I50" s="18" t="n"/>
      <c r="J50" s="22">
        <f>IF($F50="","",IFERROR(VLOOKUP($F50,'Parâmetros'!$A$5:$D$7,2,FALSE),""))</f>
        <v/>
      </c>
      <c r="K50" s="11">
        <f>IF($F50="","",IFERROR(VLOOKUP($F50,'Parâmetros'!$A$5:$D$7,3,FALSE),""))</f>
        <v/>
      </c>
      <c r="L50" s="11">
        <f>IF($F50="","",IFERROR(VLOOKUP($F50,'Parâmetros'!$A$5:$D$7,4,FALSE),""))</f>
        <v/>
      </c>
      <c r="M50" s="9">
        <f>IF(OR($I50="",$J50=""),"",ROUND($I50*(1-$J50),2))</f>
        <v/>
      </c>
      <c r="N50" s="23">
        <f>IF(OR($C50="",$K50="",$G50="",$L50=""),"",$C50+$K50+($G50-1)*$L50)</f>
        <v/>
      </c>
      <c r="O50" s="9">
        <f>IF(OR($B50="",$G50=""),"",IF(COUNTIFS(Recebimentos!$B$5:$B$104,$B50,Recebimentos!$C$5:$C$104,$G50)=0,"",SUMIFS(Recebimentos!$F$5:$F$104,Recebimentos!$B$5:$B$104,$B50,Recebimentos!$C$5:$C$104,$G50)))</f>
        <v/>
      </c>
      <c r="P50" s="9">
        <f>IF(OR($M50="",$O50=""),"",$O50-$M50)</f>
        <v/>
      </c>
      <c r="Q50" s="24">
        <f>IF(OR($A50="",$B50="",$G50="",$M50="",$N50=""),"",IF(COUNTIFS(Recebimentos!$B$5:$B$104,$B50,Recebimentos!$C$5:$C$104,$G50)=0,IF(TODAY()&gt;$N50+'Parâmetros'!$K$6,"Conferir atraso","Aguardando"),IF(COUNTIFS(Recebimentos!$B$5:$B$104,$B50,Recebimentos!$C$5:$C$104,$G50,Recebimentos!$E$5:$E$104,$E50)&lt;&gt;COUNTIFS(Recebimentos!$B$5:$B$104,$B50,Recebimentos!$C$5:$C$104,$G50),"Conferir adquirente",IF(ABS($P50)&lt;='Parâmetros'!$K$5,"Conciliado","Conferir valor"))))</f>
        <v/>
      </c>
    </row>
    <row r="51">
      <c r="A51" s="15" t="n"/>
      <c r="B51" s="15" t="n"/>
      <c r="C51" s="16" t="n"/>
      <c r="D51" s="15" t="n"/>
      <c r="E51" s="15" t="n"/>
      <c r="F51" s="15" t="n"/>
      <c r="G51" s="17" t="n"/>
      <c r="H51" s="17" t="n"/>
      <c r="I51" s="18" t="n"/>
      <c r="J51" s="19">
        <f>IF($F51="","",IFERROR(VLOOKUP($F51,'Parâmetros'!$A$5:$D$7,2,FALSE),""))</f>
        <v/>
      </c>
      <c r="K51" s="7">
        <f>IF($F51="","",IFERROR(VLOOKUP($F51,'Parâmetros'!$A$5:$D$7,3,FALSE),""))</f>
        <v/>
      </c>
      <c r="L51" s="7">
        <f>IF($F51="","",IFERROR(VLOOKUP($F51,'Parâmetros'!$A$5:$D$7,4,FALSE),""))</f>
        <v/>
      </c>
      <c r="M51" s="12">
        <f>IF(OR($I51="",$J51=""),"",ROUND($I51*(1-$J51),2))</f>
        <v/>
      </c>
      <c r="N51" s="20">
        <f>IF(OR($C51="",$K51="",$G51="",$L51=""),"",$C51+$K51+($G51-1)*$L51)</f>
        <v/>
      </c>
      <c r="O51" s="12">
        <f>IF(OR($B51="",$G51=""),"",IF(COUNTIFS(Recebimentos!$B$5:$B$104,$B51,Recebimentos!$C$5:$C$104,$G51)=0,"",SUMIFS(Recebimentos!$F$5:$F$104,Recebimentos!$B$5:$B$104,$B51,Recebimentos!$C$5:$C$104,$G51)))</f>
        <v/>
      </c>
      <c r="P51" s="12">
        <f>IF(OR($M51="",$O51=""),"",$O51-$M51)</f>
        <v/>
      </c>
      <c r="Q51" s="21">
        <f>IF(OR($A51="",$B51="",$G51="",$M51="",$N51=""),"",IF(COUNTIFS(Recebimentos!$B$5:$B$104,$B51,Recebimentos!$C$5:$C$104,$G51)=0,IF(TODAY()&gt;$N51+'Parâmetros'!$K$6,"Conferir atraso","Aguardando"),IF(COUNTIFS(Recebimentos!$B$5:$B$104,$B51,Recebimentos!$C$5:$C$104,$G51,Recebimentos!$E$5:$E$104,$E51)&lt;&gt;COUNTIFS(Recebimentos!$B$5:$B$104,$B51,Recebimentos!$C$5:$C$104,$G51),"Conferir adquirente",IF(ABS($P51)&lt;='Parâmetros'!$K$5,"Conciliado","Conferir valor"))))</f>
        <v/>
      </c>
    </row>
    <row r="52">
      <c r="A52" s="15" t="n"/>
      <c r="B52" s="15" t="n"/>
      <c r="C52" s="16" t="n"/>
      <c r="D52" s="15" t="n"/>
      <c r="E52" s="15" t="n"/>
      <c r="F52" s="15" t="n"/>
      <c r="G52" s="17" t="n"/>
      <c r="H52" s="17" t="n"/>
      <c r="I52" s="18" t="n"/>
      <c r="J52" s="22">
        <f>IF($F52="","",IFERROR(VLOOKUP($F52,'Parâmetros'!$A$5:$D$7,2,FALSE),""))</f>
        <v/>
      </c>
      <c r="K52" s="11">
        <f>IF($F52="","",IFERROR(VLOOKUP($F52,'Parâmetros'!$A$5:$D$7,3,FALSE),""))</f>
        <v/>
      </c>
      <c r="L52" s="11">
        <f>IF($F52="","",IFERROR(VLOOKUP($F52,'Parâmetros'!$A$5:$D$7,4,FALSE),""))</f>
        <v/>
      </c>
      <c r="M52" s="9">
        <f>IF(OR($I52="",$J52=""),"",ROUND($I52*(1-$J52),2))</f>
        <v/>
      </c>
      <c r="N52" s="23">
        <f>IF(OR($C52="",$K52="",$G52="",$L52=""),"",$C52+$K52+($G52-1)*$L52)</f>
        <v/>
      </c>
      <c r="O52" s="9">
        <f>IF(OR($B52="",$G52=""),"",IF(COUNTIFS(Recebimentos!$B$5:$B$104,$B52,Recebimentos!$C$5:$C$104,$G52)=0,"",SUMIFS(Recebimentos!$F$5:$F$104,Recebimentos!$B$5:$B$104,$B52,Recebimentos!$C$5:$C$104,$G52)))</f>
        <v/>
      </c>
      <c r="P52" s="9">
        <f>IF(OR($M52="",$O52=""),"",$O52-$M52)</f>
        <v/>
      </c>
      <c r="Q52" s="24">
        <f>IF(OR($A52="",$B52="",$G52="",$M52="",$N52=""),"",IF(COUNTIFS(Recebimentos!$B$5:$B$104,$B52,Recebimentos!$C$5:$C$104,$G52)=0,IF(TODAY()&gt;$N52+'Parâmetros'!$K$6,"Conferir atraso","Aguardando"),IF(COUNTIFS(Recebimentos!$B$5:$B$104,$B52,Recebimentos!$C$5:$C$104,$G52,Recebimentos!$E$5:$E$104,$E52)&lt;&gt;COUNTIFS(Recebimentos!$B$5:$B$104,$B52,Recebimentos!$C$5:$C$104,$G52),"Conferir adquirente",IF(ABS($P52)&lt;='Parâmetros'!$K$5,"Conciliado","Conferir valor"))))</f>
        <v/>
      </c>
    </row>
    <row r="53">
      <c r="A53" s="15" t="n"/>
      <c r="B53" s="15" t="n"/>
      <c r="C53" s="16" t="n"/>
      <c r="D53" s="15" t="n"/>
      <c r="E53" s="15" t="n"/>
      <c r="F53" s="15" t="n"/>
      <c r="G53" s="17" t="n"/>
      <c r="H53" s="17" t="n"/>
      <c r="I53" s="18" t="n"/>
      <c r="J53" s="19">
        <f>IF($F53="","",IFERROR(VLOOKUP($F53,'Parâmetros'!$A$5:$D$7,2,FALSE),""))</f>
        <v/>
      </c>
      <c r="K53" s="7">
        <f>IF($F53="","",IFERROR(VLOOKUP($F53,'Parâmetros'!$A$5:$D$7,3,FALSE),""))</f>
        <v/>
      </c>
      <c r="L53" s="7">
        <f>IF($F53="","",IFERROR(VLOOKUP($F53,'Parâmetros'!$A$5:$D$7,4,FALSE),""))</f>
        <v/>
      </c>
      <c r="M53" s="12">
        <f>IF(OR($I53="",$J53=""),"",ROUND($I53*(1-$J53),2))</f>
        <v/>
      </c>
      <c r="N53" s="20">
        <f>IF(OR($C53="",$K53="",$G53="",$L53=""),"",$C53+$K53+($G53-1)*$L53)</f>
        <v/>
      </c>
      <c r="O53" s="12">
        <f>IF(OR($B53="",$G53=""),"",IF(COUNTIFS(Recebimentos!$B$5:$B$104,$B53,Recebimentos!$C$5:$C$104,$G53)=0,"",SUMIFS(Recebimentos!$F$5:$F$104,Recebimentos!$B$5:$B$104,$B53,Recebimentos!$C$5:$C$104,$G53)))</f>
        <v/>
      </c>
      <c r="P53" s="12">
        <f>IF(OR($M53="",$O53=""),"",$O53-$M53)</f>
        <v/>
      </c>
      <c r="Q53" s="21">
        <f>IF(OR($A53="",$B53="",$G53="",$M53="",$N53=""),"",IF(COUNTIFS(Recebimentos!$B$5:$B$104,$B53,Recebimentos!$C$5:$C$104,$G53)=0,IF(TODAY()&gt;$N53+'Parâmetros'!$K$6,"Conferir atraso","Aguardando"),IF(COUNTIFS(Recebimentos!$B$5:$B$104,$B53,Recebimentos!$C$5:$C$104,$G53,Recebimentos!$E$5:$E$104,$E53)&lt;&gt;COUNTIFS(Recebimentos!$B$5:$B$104,$B53,Recebimentos!$C$5:$C$104,$G53),"Conferir adquirente",IF(ABS($P53)&lt;='Parâmetros'!$K$5,"Conciliado","Conferir valor"))))</f>
        <v/>
      </c>
    </row>
    <row r="54">
      <c r="A54" s="15" t="n"/>
      <c r="B54" s="15" t="n"/>
      <c r="C54" s="16" t="n"/>
      <c r="D54" s="15" t="n"/>
      <c r="E54" s="15" t="n"/>
      <c r="F54" s="15" t="n"/>
      <c r="G54" s="17" t="n"/>
      <c r="H54" s="17" t="n"/>
      <c r="I54" s="18" t="n"/>
      <c r="J54" s="22">
        <f>IF($F54="","",IFERROR(VLOOKUP($F54,'Parâmetros'!$A$5:$D$7,2,FALSE),""))</f>
        <v/>
      </c>
      <c r="K54" s="11">
        <f>IF($F54="","",IFERROR(VLOOKUP($F54,'Parâmetros'!$A$5:$D$7,3,FALSE),""))</f>
        <v/>
      </c>
      <c r="L54" s="11">
        <f>IF($F54="","",IFERROR(VLOOKUP($F54,'Parâmetros'!$A$5:$D$7,4,FALSE),""))</f>
        <v/>
      </c>
      <c r="M54" s="9">
        <f>IF(OR($I54="",$J54=""),"",ROUND($I54*(1-$J54),2))</f>
        <v/>
      </c>
      <c r="N54" s="23">
        <f>IF(OR($C54="",$K54="",$G54="",$L54=""),"",$C54+$K54+($G54-1)*$L54)</f>
        <v/>
      </c>
      <c r="O54" s="9">
        <f>IF(OR($B54="",$G54=""),"",IF(COUNTIFS(Recebimentos!$B$5:$B$104,$B54,Recebimentos!$C$5:$C$104,$G54)=0,"",SUMIFS(Recebimentos!$F$5:$F$104,Recebimentos!$B$5:$B$104,$B54,Recebimentos!$C$5:$C$104,$G54)))</f>
        <v/>
      </c>
      <c r="P54" s="9">
        <f>IF(OR($M54="",$O54=""),"",$O54-$M54)</f>
        <v/>
      </c>
      <c r="Q54" s="24">
        <f>IF(OR($A54="",$B54="",$G54="",$M54="",$N54=""),"",IF(COUNTIFS(Recebimentos!$B$5:$B$104,$B54,Recebimentos!$C$5:$C$104,$G54)=0,IF(TODAY()&gt;$N54+'Parâmetros'!$K$6,"Conferir atraso","Aguardando"),IF(COUNTIFS(Recebimentos!$B$5:$B$104,$B54,Recebimentos!$C$5:$C$104,$G54,Recebimentos!$E$5:$E$104,$E54)&lt;&gt;COUNTIFS(Recebimentos!$B$5:$B$104,$B54,Recebimentos!$C$5:$C$104,$G54),"Conferir adquirente",IF(ABS($P54)&lt;='Parâmetros'!$K$5,"Conciliado","Conferir valor"))))</f>
        <v/>
      </c>
    </row>
    <row r="55">
      <c r="A55" s="15" t="n"/>
      <c r="B55" s="15" t="n"/>
      <c r="C55" s="16" t="n"/>
      <c r="D55" s="15" t="n"/>
      <c r="E55" s="15" t="n"/>
      <c r="F55" s="15" t="n"/>
      <c r="G55" s="17" t="n"/>
      <c r="H55" s="17" t="n"/>
      <c r="I55" s="18" t="n"/>
      <c r="J55" s="19">
        <f>IF($F55="","",IFERROR(VLOOKUP($F55,'Parâmetros'!$A$5:$D$7,2,FALSE),""))</f>
        <v/>
      </c>
      <c r="K55" s="7">
        <f>IF($F55="","",IFERROR(VLOOKUP($F55,'Parâmetros'!$A$5:$D$7,3,FALSE),""))</f>
        <v/>
      </c>
      <c r="L55" s="7">
        <f>IF($F55="","",IFERROR(VLOOKUP($F55,'Parâmetros'!$A$5:$D$7,4,FALSE),""))</f>
        <v/>
      </c>
      <c r="M55" s="12">
        <f>IF(OR($I55="",$J55=""),"",ROUND($I55*(1-$J55),2))</f>
        <v/>
      </c>
      <c r="N55" s="20">
        <f>IF(OR($C55="",$K55="",$G55="",$L55=""),"",$C55+$K55+($G55-1)*$L55)</f>
        <v/>
      </c>
      <c r="O55" s="12">
        <f>IF(OR($B55="",$G55=""),"",IF(COUNTIFS(Recebimentos!$B$5:$B$104,$B55,Recebimentos!$C$5:$C$104,$G55)=0,"",SUMIFS(Recebimentos!$F$5:$F$104,Recebimentos!$B$5:$B$104,$B55,Recebimentos!$C$5:$C$104,$G55)))</f>
        <v/>
      </c>
      <c r="P55" s="12">
        <f>IF(OR($M55="",$O55=""),"",$O55-$M55)</f>
        <v/>
      </c>
      <c r="Q55" s="21">
        <f>IF(OR($A55="",$B55="",$G55="",$M55="",$N55=""),"",IF(COUNTIFS(Recebimentos!$B$5:$B$104,$B55,Recebimentos!$C$5:$C$104,$G55)=0,IF(TODAY()&gt;$N55+'Parâmetros'!$K$6,"Conferir atraso","Aguardando"),IF(COUNTIFS(Recebimentos!$B$5:$B$104,$B55,Recebimentos!$C$5:$C$104,$G55,Recebimentos!$E$5:$E$104,$E55)&lt;&gt;COUNTIFS(Recebimentos!$B$5:$B$104,$B55,Recebimentos!$C$5:$C$104,$G55),"Conferir adquirente",IF(ABS($P55)&lt;='Parâmetros'!$K$5,"Conciliado","Conferir valor"))))</f>
        <v/>
      </c>
    </row>
    <row r="56">
      <c r="A56" s="15" t="n"/>
      <c r="B56" s="15" t="n"/>
      <c r="C56" s="16" t="n"/>
      <c r="D56" s="15" t="n"/>
      <c r="E56" s="15" t="n"/>
      <c r="F56" s="15" t="n"/>
      <c r="G56" s="17" t="n"/>
      <c r="H56" s="17" t="n"/>
      <c r="I56" s="18" t="n"/>
      <c r="J56" s="22">
        <f>IF($F56="","",IFERROR(VLOOKUP($F56,'Parâmetros'!$A$5:$D$7,2,FALSE),""))</f>
        <v/>
      </c>
      <c r="K56" s="11">
        <f>IF($F56="","",IFERROR(VLOOKUP($F56,'Parâmetros'!$A$5:$D$7,3,FALSE),""))</f>
        <v/>
      </c>
      <c r="L56" s="11">
        <f>IF($F56="","",IFERROR(VLOOKUP($F56,'Parâmetros'!$A$5:$D$7,4,FALSE),""))</f>
        <v/>
      </c>
      <c r="M56" s="9">
        <f>IF(OR($I56="",$J56=""),"",ROUND($I56*(1-$J56),2))</f>
        <v/>
      </c>
      <c r="N56" s="23">
        <f>IF(OR($C56="",$K56="",$G56="",$L56=""),"",$C56+$K56+($G56-1)*$L56)</f>
        <v/>
      </c>
      <c r="O56" s="9">
        <f>IF(OR($B56="",$G56=""),"",IF(COUNTIFS(Recebimentos!$B$5:$B$104,$B56,Recebimentos!$C$5:$C$104,$G56)=0,"",SUMIFS(Recebimentos!$F$5:$F$104,Recebimentos!$B$5:$B$104,$B56,Recebimentos!$C$5:$C$104,$G56)))</f>
        <v/>
      </c>
      <c r="P56" s="9">
        <f>IF(OR($M56="",$O56=""),"",$O56-$M56)</f>
        <v/>
      </c>
      <c r="Q56" s="24">
        <f>IF(OR($A56="",$B56="",$G56="",$M56="",$N56=""),"",IF(COUNTIFS(Recebimentos!$B$5:$B$104,$B56,Recebimentos!$C$5:$C$104,$G56)=0,IF(TODAY()&gt;$N56+'Parâmetros'!$K$6,"Conferir atraso","Aguardando"),IF(COUNTIFS(Recebimentos!$B$5:$B$104,$B56,Recebimentos!$C$5:$C$104,$G56,Recebimentos!$E$5:$E$104,$E56)&lt;&gt;COUNTIFS(Recebimentos!$B$5:$B$104,$B56,Recebimentos!$C$5:$C$104,$G56),"Conferir adquirente",IF(ABS($P56)&lt;='Parâmetros'!$K$5,"Conciliado","Conferir valor"))))</f>
        <v/>
      </c>
    </row>
    <row r="57">
      <c r="A57" s="15" t="n"/>
      <c r="B57" s="15" t="n"/>
      <c r="C57" s="16" t="n"/>
      <c r="D57" s="15" t="n"/>
      <c r="E57" s="15" t="n"/>
      <c r="F57" s="15" t="n"/>
      <c r="G57" s="17" t="n"/>
      <c r="H57" s="17" t="n"/>
      <c r="I57" s="18" t="n"/>
      <c r="J57" s="19">
        <f>IF($F57="","",IFERROR(VLOOKUP($F57,'Parâmetros'!$A$5:$D$7,2,FALSE),""))</f>
        <v/>
      </c>
      <c r="K57" s="7">
        <f>IF($F57="","",IFERROR(VLOOKUP($F57,'Parâmetros'!$A$5:$D$7,3,FALSE),""))</f>
        <v/>
      </c>
      <c r="L57" s="7">
        <f>IF($F57="","",IFERROR(VLOOKUP($F57,'Parâmetros'!$A$5:$D$7,4,FALSE),""))</f>
        <v/>
      </c>
      <c r="M57" s="12">
        <f>IF(OR($I57="",$J57=""),"",ROUND($I57*(1-$J57),2))</f>
        <v/>
      </c>
      <c r="N57" s="20">
        <f>IF(OR($C57="",$K57="",$G57="",$L57=""),"",$C57+$K57+($G57-1)*$L57)</f>
        <v/>
      </c>
      <c r="O57" s="12">
        <f>IF(OR($B57="",$G57=""),"",IF(COUNTIFS(Recebimentos!$B$5:$B$104,$B57,Recebimentos!$C$5:$C$104,$G57)=0,"",SUMIFS(Recebimentos!$F$5:$F$104,Recebimentos!$B$5:$B$104,$B57,Recebimentos!$C$5:$C$104,$G57)))</f>
        <v/>
      </c>
      <c r="P57" s="12">
        <f>IF(OR($M57="",$O57=""),"",$O57-$M57)</f>
        <v/>
      </c>
      <c r="Q57" s="21">
        <f>IF(OR($A57="",$B57="",$G57="",$M57="",$N57=""),"",IF(COUNTIFS(Recebimentos!$B$5:$B$104,$B57,Recebimentos!$C$5:$C$104,$G57)=0,IF(TODAY()&gt;$N57+'Parâmetros'!$K$6,"Conferir atraso","Aguardando"),IF(COUNTIFS(Recebimentos!$B$5:$B$104,$B57,Recebimentos!$C$5:$C$104,$G57,Recebimentos!$E$5:$E$104,$E57)&lt;&gt;COUNTIFS(Recebimentos!$B$5:$B$104,$B57,Recebimentos!$C$5:$C$104,$G57),"Conferir adquirente",IF(ABS($P57)&lt;='Parâmetros'!$K$5,"Conciliado","Conferir valor"))))</f>
        <v/>
      </c>
    </row>
    <row r="58">
      <c r="A58" s="15" t="n"/>
      <c r="B58" s="15" t="n"/>
      <c r="C58" s="16" t="n"/>
      <c r="D58" s="15" t="n"/>
      <c r="E58" s="15" t="n"/>
      <c r="F58" s="15" t="n"/>
      <c r="G58" s="17" t="n"/>
      <c r="H58" s="17" t="n"/>
      <c r="I58" s="18" t="n"/>
      <c r="J58" s="22">
        <f>IF($F58="","",IFERROR(VLOOKUP($F58,'Parâmetros'!$A$5:$D$7,2,FALSE),""))</f>
        <v/>
      </c>
      <c r="K58" s="11">
        <f>IF($F58="","",IFERROR(VLOOKUP($F58,'Parâmetros'!$A$5:$D$7,3,FALSE),""))</f>
        <v/>
      </c>
      <c r="L58" s="11">
        <f>IF($F58="","",IFERROR(VLOOKUP($F58,'Parâmetros'!$A$5:$D$7,4,FALSE),""))</f>
        <v/>
      </c>
      <c r="M58" s="9">
        <f>IF(OR($I58="",$J58=""),"",ROUND($I58*(1-$J58),2))</f>
        <v/>
      </c>
      <c r="N58" s="23">
        <f>IF(OR($C58="",$K58="",$G58="",$L58=""),"",$C58+$K58+($G58-1)*$L58)</f>
        <v/>
      </c>
      <c r="O58" s="9">
        <f>IF(OR($B58="",$G58=""),"",IF(COUNTIFS(Recebimentos!$B$5:$B$104,$B58,Recebimentos!$C$5:$C$104,$G58)=0,"",SUMIFS(Recebimentos!$F$5:$F$104,Recebimentos!$B$5:$B$104,$B58,Recebimentos!$C$5:$C$104,$G58)))</f>
        <v/>
      </c>
      <c r="P58" s="9">
        <f>IF(OR($M58="",$O58=""),"",$O58-$M58)</f>
        <v/>
      </c>
      <c r="Q58" s="24">
        <f>IF(OR($A58="",$B58="",$G58="",$M58="",$N58=""),"",IF(COUNTIFS(Recebimentos!$B$5:$B$104,$B58,Recebimentos!$C$5:$C$104,$G58)=0,IF(TODAY()&gt;$N58+'Parâmetros'!$K$6,"Conferir atraso","Aguardando"),IF(COUNTIFS(Recebimentos!$B$5:$B$104,$B58,Recebimentos!$C$5:$C$104,$G58,Recebimentos!$E$5:$E$104,$E58)&lt;&gt;COUNTIFS(Recebimentos!$B$5:$B$104,$B58,Recebimentos!$C$5:$C$104,$G58),"Conferir adquirente",IF(ABS($P58)&lt;='Parâmetros'!$K$5,"Conciliado","Conferir valor"))))</f>
        <v/>
      </c>
    </row>
    <row r="59">
      <c r="A59" s="15" t="n"/>
      <c r="B59" s="15" t="n"/>
      <c r="C59" s="16" t="n"/>
      <c r="D59" s="15" t="n"/>
      <c r="E59" s="15" t="n"/>
      <c r="F59" s="15" t="n"/>
      <c r="G59" s="17" t="n"/>
      <c r="H59" s="17" t="n"/>
      <c r="I59" s="18" t="n"/>
      <c r="J59" s="19">
        <f>IF($F59="","",IFERROR(VLOOKUP($F59,'Parâmetros'!$A$5:$D$7,2,FALSE),""))</f>
        <v/>
      </c>
      <c r="K59" s="7">
        <f>IF($F59="","",IFERROR(VLOOKUP($F59,'Parâmetros'!$A$5:$D$7,3,FALSE),""))</f>
        <v/>
      </c>
      <c r="L59" s="7">
        <f>IF($F59="","",IFERROR(VLOOKUP($F59,'Parâmetros'!$A$5:$D$7,4,FALSE),""))</f>
        <v/>
      </c>
      <c r="M59" s="12">
        <f>IF(OR($I59="",$J59=""),"",ROUND($I59*(1-$J59),2))</f>
        <v/>
      </c>
      <c r="N59" s="20">
        <f>IF(OR($C59="",$K59="",$G59="",$L59=""),"",$C59+$K59+($G59-1)*$L59)</f>
        <v/>
      </c>
      <c r="O59" s="12">
        <f>IF(OR($B59="",$G59=""),"",IF(COUNTIFS(Recebimentos!$B$5:$B$104,$B59,Recebimentos!$C$5:$C$104,$G59)=0,"",SUMIFS(Recebimentos!$F$5:$F$104,Recebimentos!$B$5:$B$104,$B59,Recebimentos!$C$5:$C$104,$G59)))</f>
        <v/>
      </c>
      <c r="P59" s="12">
        <f>IF(OR($M59="",$O59=""),"",$O59-$M59)</f>
        <v/>
      </c>
      <c r="Q59" s="21">
        <f>IF(OR($A59="",$B59="",$G59="",$M59="",$N59=""),"",IF(COUNTIFS(Recebimentos!$B$5:$B$104,$B59,Recebimentos!$C$5:$C$104,$G59)=0,IF(TODAY()&gt;$N59+'Parâmetros'!$K$6,"Conferir atraso","Aguardando"),IF(COUNTIFS(Recebimentos!$B$5:$B$104,$B59,Recebimentos!$C$5:$C$104,$G59,Recebimentos!$E$5:$E$104,$E59)&lt;&gt;COUNTIFS(Recebimentos!$B$5:$B$104,$B59,Recebimentos!$C$5:$C$104,$G59),"Conferir adquirente",IF(ABS($P59)&lt;='Parâmetros'!$K$5,"Conciliado","Conferir valor"))))</f>
        <v/>
      </c>
    </row>
    <row r="60">
      <c r="A60" s="15" t="n"/>
      <c r="B60" s="15" t="n"/>
      <c r="C60" s="16" t="n"/>
      <c r="D60" s="15" t="n"/>
      <c r="E60" s="15" t="n"/>
      <c r="F60" s="15" t="n"/>
      <c r="G60" s="17" t="n"/>
      <c r="H60" s="17" t="n"/>
      <c r="I60" s="18" t="n"/>
      <c r="J60" s="22">
        <f>IF($F60="","",IFERROR(VLOOKUP($F60,'Parâmetros'!$A$5:$D$7,2,FALSE),""))</f>
        <v/>
      </c>
      <c r="K60" s="11">
        <f>IF($F60="","",IFERROR(VLOOKUP($F60,'Parâmetros'!$A$5:$D$7,3,FALSE),""))</f>
        <v/>
      </c>
      <c r="L60" s="11">
        <f>IF($F60="","",IFERROR(VLOOKUP($F60,'Parâmetros'!$A$5:$D$7,4,FALSE),""))</f>
        <v/>
      </c>
      <c r="M60" s="9">
        <f>IF(OR($I60="",$J60=""),"",ROUND($I60*(1-$J60),2))</f>
        <v/>
      </c>
      <c r="N60" s="23">
        <f>IF(OR($C60="",$K60="",$G60="",$L60=""),"",$C60+$K60+($G60-1)*$L60)</f>
        <v/>
      </c>
      <c r="O60" s="9">
        <f>IF(OR($B60="",$G60=""),"",IF(COUNTIFS(Recebimentos!$B$5:$B$104,$B60,Recebimentos!$C$5:$C$104,$G60)=0,"",SUMIFS(Recebimentos!$F$5:$F$104,Recebimentos!$B$5:$B$104,$B60,Recebimentos!$C$5:$C$104,$G60)))</f>
        <v/>
      </c>
      <c r="P60" s="9">
        <f>IF(OR($M60="",$O60=""),"",$O60-$M60)</f>
        <v/>
      </c>
      <c r="Q60" s="24">
        <f>IF(OR($A60="",$B60="",$G60="",$M60="",$N60=""),"",IF(COUNTIFS(Recebimentos!$B$5:$B$104,$B60,Recebimentos!$C$5:$C$104,$G60)=0,IF(TODAY()&gt;$N60+'Parâmetros'!$K$6,"Conferir atraso","Aguardando"),IF(COUNTIFS(Recebimentos!$B$5:$B$104,$B60,Recebimentos!$C$5:$C$104,$G60,Recebimentos!$E$5:$E$104,$E60)&lt;&gt;COUNTIFS(Recebimentos!$B$5:$B$104,$B60,Recebimentos!$C$5:$C$104,$G60),"Conferir adquirente",IF(ABS($P60)&lt;='Parâmetros'!$K$5,"Conciliado","Conferir valor"))))</f>
        <v/>
      </c>
    </row>
    <row r="61">
      <c r="A61" s="15" t="n"/>
      <c r="B61" s="15" t="n"/>
      <c r="C61" s="16" t="n"/>
      <c r="D61" s="15" t="n"/>
      <c r="E61" s="15" t="n"/>
      <c r="F61" s="15" t="n"/>
      <c r="G61" s="17" t="n"/>
      <c r="H61" s="17" t="n"/>
      <c r="I61" s="18" t="n"/>
      <c r="J61" s="19">
        <f>IF($F61="","",IFERROR(VLOOKUP($F61,'Parâmetros'!$A$5:$D$7,2,FALSE),""))</f>
        <v/>
      </c>
      <c r="K61" s="7">
        <f>IF($F61="","",IFERROR(VLOOKUP($F61,'Parâmetros'!$A$5:$D$7,3,FALSE),""))</f>
        <v/>
      </c>
      <c r="L61" s="7">
        <f>IF($F61="","",IFERROR(VLOOKUP($F61,'Parâmetros'!$A$5:$D$7,4,FALSE),""))</f>
        <v/>
      </c>
      <c r="M61" s="12">
        <f>IF(OR($I61="",$J61=""),"",ROUND($I61*(1-$J61),2))</f>
        <v/>
      </c>
      <c r="N61" s="20">
        <f>IF(OR($C61="",$K61="",$G61="",$L61=""),"",$C61+$K61+($G61-1)*$L61)</f>
        <v/>
      </c>
      <c r="O61" s="12">
        <f>IF(OR($B61="",$G61=""),"",IF(COUNTIFS(Recebimentos!$B$5:$B$104,$B61,Recebimentos!$C$5:$C$104,$G61)=0,"",SUMIFS(Recebimentos!$F$5:$F$104,Recebimentos!$B$5:$B$104,$B61,Recebimentos!$C$5:$C$104,$G61)))</f>
        <v/>
      </c>
      <c r="P61" s="12">
        <f>IF(OR($M61="",$O61=""),"",$O61-$M61)</f>
        <v/>
      </c>
      <c r="Q61" s="21">
        <f>IF(OR($A61="",$B61="",$G61="",$M61="",$N61=""),"",IF(COUNTIFS(Recebimentos!$B$5:$B$104,$B61,Recebimentos!$C$5:$C$104,$G61)=0,IF(TODAY()&gt;$N61+'Parâmetros'!$K$6,"Conferir atraso","Aguardando"),IF(COUNTIFS(Recebimentos!$B$5:$B$104,$B61,Recebimentos!$C$5:$C$104,$G61,Recebimentos!$E$5:$E$104,$E61)&lt;&gt;COUNTIFS(Recebimentos!$B$5:$B$104,$B61,Recebimentos!$C$5:$C$104,$G61),"Conferir adquirente",IF(ABS($P61)&lt;='Parâmetros'!$K$5,"Conciliado","Conferir valor"))))</f>
        <v/>
      </c>
    </row>
    <row r="62">
      <c r="A62" s="15" t="n"/>
      <c r="B62" s="15" t="n"/>
      <c r="C62" s="16" t="n"/>
      <c r="D62" s="15" t="n"/>
      <c r="E62" s="15" t="n"/>
      <c r="F62" s="15" t="n"/>
      <c r="G62" s="17" t="n"/>
      <c r="H62" s="17" t="n"/>
      <c r="I62" s="18" t="n"/>
      <c r="J62" s="22">
        <f>IF($F62="","",IFERROR(VLOOKUP($F62,'Parâmetros'!$A$5:$D$7,2,FALSE),""))</f>
        <v/>
      </c>
      <c r="K62" s="11">
        <f>IF($F62="","",IFERROR(VLOOKUP($F62,'Parâmetros'!$A$5:$D$7,3,FALSE),""))</f>
        <v/>
      </c>
      <c r="L62" s="11">
        <f>IF($F62="","",IFERROR(VLOOKUP($F62,'Parâmetros'!$A$5:$D$7,4,FALSE),""))</f>
        <v/>
      </c>
      <c r="M62" s="9">
        <f>IF(OR($I62="",$J62=""),"",ROUND($I62*(1-$J62),2))</f>
        <v/>
      </c>
      <c r="N62" s="23">
        <f>IF(OR($C62="",$K62="",$G62="",$L62=""),"",$C62+$K62+($G62-1)*$L62)</f>
        <v/>
      </c>
      <c r="O62" s="9">
        <f>IF(OR($B62="",$G62=""),"",IF(COUNTIFS(Recebimentos!$B$5:$B$104,$B62,Recebimentos!$C$5:$C$104,$G62)=0,"",SUMIFS(Recebimentos!$F$5:$F$104,Recebimentos!$B$5:$B$104,$B62,Recebimentos!$C$5:$C$104,$G62)))</f>
        <v/>
      </c>
      <c r="P62" s="9">
        <f>IF(OR($M62="",$O62=""),"",$O62-$M62)</f>
        <v/>
      </c>
      <c r="Q62" s="24">
        <f>IF(OR($A62="",$B62="",$G62="",$M62="",$N62=""),"",IF(COUNTIFS(Recebimentos!$B$5:$B$104,$B62,Recebimentos!$C$5:$C$104,$G62)=0,IF(TODAY()&gt;$N62+'Parâmetros'!$K$6,"Conferir atraso","Aguardando"),IF(COUNTIFS(Recebimentos!$B$5:$B$104,$B62,Recebimentos!$C$5:$C$104,$G62,Recebimentos!$E$5:$E$104,$E62)&lt;&gt;COUNTIFS(Recebimentos!$B$5:$B$104,$B62,Recebimentos!$C$5:$C$104,$G62),"Conferir adquirente",IF(ABS($P62)&lt;='Parâmetros'!$K$5,"Conciliado","Conferir valor"))))</f>
        <v/>
      </c>
    </row>
    <row r="63">
      <c r="A63" s="15" t="n"/>
      <c r="B63" s="15" t="n"/>
      <c r="C63" s="16" t="n"/>
      <c r="D63" s="15" t="n"/>
      <c r="E63" s="15" t="n"/>
      <c r="F63" s="15" t="n"/>
      <c r="G63" s="17" t="n"/>
      <c r="H63" s="17" t="n"/>
      <c r="I63" s="18" t="n"/>
      <c r="J63" s="19">
        <f>IF($F63="","",IFERROR(VLOOKUP($F63,'Parâmetros'!$A$5:$D$7,2,FALSE),""))</f>
        <v/>
      </c>
      <c r="K63" s="7">
        <f>IF($F63="","",IFERROR(VLOOKUP($F63,'Parâmetros'!$A$5:$D$7,3,FALSE),""))</f>
        <v/>
      </c>
      <c r="L63" s="7">
        <f>IF($F63="","",IFERROR(VLOOKUP($F63,'Parâmetros'!$A$5:$D$7,4,FALSE),""))</f>
        <v/>
      </c>
      <c r="M63" s="12">
        <f>IF(OR($I63="",$J63=""),"",ROUND($I63*(1-$J63),2))</f>
        <v/>
      </c>
      <c r="N63" s="20">
        <f>IF(OR($C63="",$K63="",$G63="",$L63=""),"",$C63+$K63+($G63-1)*$L63)</f>
        <v/>
      </c>
      <c r="O63" s="12">
        <f>IF(OR($B63="",$G63=""),"",IF(COUNTIFS(Recebimentos!$B$5:$B$104,$B63,Recebimentos!$C$5:$C$104,$G63)=0,"",SUMIFS(Recebimentos!$F$5:$F$104,Recebimentos!$B$5:$B$104,$B63,Recebimentos!$C$5:$C$104,$G63)))</f>
        <v/>
      </c>
      <c r="P63" s="12">
        <f>IF(OR($M63="",$O63=""),"",$O63-$M63)</f>
        <v/>
      </c>
      <c r="Q63" s="21">
        <f>IF(OR($A63="",$B63="",$G63="",$M63="",$N63=""),"",IF(COUNTIFS(Recebimentos!$B$5:$B$104,$B63,Recebimentos!$C$5:$C$104,$G63)=0,IF(TODAY()&gt;$N63+'Parâmetros'!$K$6,"Conferir atraso","Aguardando"),IF(COUNTIFS(Recebimentos!$B$5:$B$104,$B63,Recebimentos!$C$5:$C$104,$G63,Recebimentos!$E$5:$E$104,$E63)&lt;&gt;COUNTIFS(Recebimentos!$B$5:$B$104,$B63,Recebimentos!$C$5:$C$104,$G63),"Conferir adquirente",IF(ABS($P63)&lt;='Parâmetros'!$K$5,"Conciliado","Conferir valor"))))</f>
        <v/>
      </c>
    </row>
    <row r="64">
      <c r="A64" s="15" t="n"/>
      <c r="B64" s="15" t="n"/>
      <c r="C64" s="16" t="n"/>
      <c r="D64" s="15" t="n"/>
      <c r="E64" s="15" t="n"/>
      <c r="F64" s="15" t="n"/>
      <c r="G64" s="17" t="n"/>
      <c r="H64" s="17" t="n"/>
      <c r="I64" s="18" t="n"/>
      <c r="J64" s="22">
        <f>IF($F64="","",IFERROR(VLOOKUP($F64,'Parâmetros'!$A$5:$D$7,2,FALSE),""))</f>
        <v/>
      </c>
      <c r="K64" s="11">
        <f>IF($F64="","",IFERROR(VLOOKUP($F64,'Parâmetros'!$A$5:$D$7,3,FALSE),""))</f>
        <v/>
      </c>
      <c r="L64" s="11">
        <f>IF($F64="","",IFERROR(VLOOKUP($F64,'Parâmetros'!$A$5:$D$7,4,FALSE),""))</f>
        <v/>
      </c>
      <c r="M64" s="9">
        <f>IF(OR($I64="",$J64=""),"",ROUND($I64*(1-$J64),2))</f>
        <v/>
      </c>
      <c r="N64" s="23">
        <f>IF(OR($C64="",$K64="",$G64="",$L64=""),"",$C64+$K64+($G64-1)*$L64)</f>
        <v/>
      </c>
      <c r="O64" s="9">
        <f>IF(OR($B64="",$G64=""),"",IF(COUNTIFS(Recebimentos!$B$5:$B$104,$B64,Recebimentos!$C$5:$C$104,$G64)=0,"",SUMIFS(Recebimentos!$F$5:$F$104,Recebimentos!$B$5:$B$104,$B64,Recebimentos!$C$5:$C$104,$G64)))</f>
        <v/>
      </c>
      <c r="P64" s="9">
        <f>IF(OR($M64="",$O64=""),"",$O64-$M64)</f>
        <v/>
      </c>
      <c r="Q64" s="24">
        <f>IF(OR($A64="",$B64="",$G64="",$M64="",$N64=""),"",IF(COUNTIFS(Recebimentos!$B$5:$B$104,$B64,Recebimentos!$C$5:$C$104,$G64)=0,IF(TODAY()&gt;$N64+'Parâmetros'!$K$6,"Conferir atraso","Aguardando"),IF(COUNTIFS(Recebimentos!$B$5:$B$104,$B64,Recebimentos!$C$5:$C$104,$G64,Recebimentos!$E$5:$E$104,$E64)&lt;&gt;COUNTIFS(Recebimentos!$B$5:$B$104,$B64,Recebimentos!$C$5:$C$104,$G64),"Conferir adquirente",IF(ABS($P64)&lt;='Parâmetros'!$K$5,"Conciliado","Conferir valor"))))</f>
        <v/>
      </c>
    </row>
    <row r="65">
      <c r="A65" s="15" t="n"/>
      <c r="B65" s="15" t="n"/>
      <c r="C65" s="16" t="n"/>
      <c r="D65" s="15" t="n"/>
      <c r="E65" s="15" t="n"/>
      <c r="F65" s="15" t="n"/>
      <c r="G65" s="17" t="n"/>
      <c r="H65" s="17" t="n"/>
      <c r="I65" s="18" t="n"/>
      <c r="J65" s="19">
        <f>IF($F65="","",IFERROR(VLOOKUP($F65,'Parâmetros'!$A$5:$D$7,2,FALSE),""))</f>
        <v/>
      </c>
      <c r="K65" s="7">
        <f>IF($F65="","",IFERROR(VLOOKUP($F65,'Parâmetros'!$A$5:$D$7,3,FALSE),""))</f>
        <v/>
      </c>
      <c r="L65" s="7">
        <f>IF($F65="","",IFERROR(VLOOKUP($F65,'Parâmetros'!$A$5:$D$7,4,FALSE),""))</f>
        <v/>
      </c>
      <c r="M65" s="12">
        <f>IF(OR($I65="",$J65=""),"",ROUND($I65*(1-$J65),2))</f>
        <v/>
      </c>
      <c r="N65" s="20">
        <f>IF(OR($C65="",$K65="",$G65="",$L65=""),"",$C65+$K65+($G65-1)*$L65)</f>
        <v/>
      </c>
      <c r="O65" s="12">
        <f>IF(OR($B65="",$G65=""),"",IF(COUNTIFS(Recebimentos!$B$5:$B$104,$B65,Recebimentos!$C$5:$C$104,$G65)=0,"",SUMIFS(Recebimentos!$F$5:$F$104,Recebimentos!$B$5:$B$104,$B65,Recebimentos!$C$5:$C$104,$G65)))</f>
        <v/>
      </c>
      <c r="P65" s="12">
        <f>IF(OR($M65="",$O65=""),"",$O65-$M65)</f>
        <v/>
      </c>
      <c r="Q65" s="21">
        <f>IF(OR($A65="",$B65="",$G65="",$M65="",$N65=""),"",IF(COUNTIFS(Recebimentos!$B$5:$B$104,$B65,Recebimentos!$C$5:$C$104,$G65)=0,IF(TODAY()&gt;$N65+'Parâmetros'!$K$6,"Conferir atraso","Aguardando"),IF(COUNTIFS(Recebimentos!$B$5:$B$104,$B65,Recebimentos!$C$5:$C$104,$G65,Recebimentos!$E$5:$E$104,$E65)&lt;&gt;COUNTIFS(Recebimentos!$B$5:$B$104,$B65,Recebimentos!$C$5:$C$104,$G65),"Conferir adquirente",IF(ABS($P65)&lt;='Parâmetros'!$K$5,"Conciliado","Conferir valor"))))</f>
        <v/>
      </c>
    </row>
    <row r="66">
      <c r="A66" s="15" t="n"/>
      <c r="B66" s="15" t="n"/>
      <c r="C66" s="16" t="n"/>
      <c r="D66" s="15" t="n"/>
      <c r="E66" s="15" t="n"/>
      <c r="F66" s="15" t="n"/>
      <c r="G66" s="17" t="n"/>
      <c r="H66" s="17" t="n"/>
      <c r="I66" s="18" t="n"/>
      <c r="J66" s="22">
        <f>IF($F66="","",IFERROR(VLOOKUP($F66,'Parâmetros'!$A$5:$D$7,2,FALSE),""))</f>
        <v/>
      </c>
      <c r="K66" s="11">
        <f>IF($F66="","",IFERROR(VLOOKUP($F66,'Parâmetros'!$A$5:$D$7,3,FALSE),""))</f>
        <v/>
      </c>
      <c r="L66" s="11">
        <f>IF($F66="","",IFERROR(VLOOKUP($F66,'Parâmetros'!$A$5:$D$7,4,FALSE),""))</f>
        <v/>
      </c>
      <c r="M66" s="9">
        <f>IF(OR($I66="",$J66=""),"",ROUND($I66*(1-$J66),2))</f>
        <v/>
      </c>
      <c r="N66" s="23">
        <f>IF(OR($C66="",$K66="",$G66="",$L66=""),"",$C66+$K66+($G66-1)*$L66)</f>
        <v/>
      </c>
      <c r="O66" s="9">
        <f>IF(OR($B66="",$G66=""),"",IF(COUNTIFS(Recebimentos!$B$5:$B$104,$B66,Recebimentos!$C$5:$C$104,$G66)=0,"",SUMIFS(Recebimentos!$F$5:$F$104,Recebimentos!$B$5:$B$104,$B66,Recebimentos!$C$5:$C$104,$G66)))</f>
        <v/>
      </c>
      <c r="P66" s="9">
        <f>IF(OR($M66="",$O66=""),"",$O66-$M66)</f>
        <v/>
      </c>
      <c r="Q66" s="24">
        <f>IF(OR($A66="",$B66="",$G66="",$M66="",$N66=""),"",IF(COUNTIFS(Recebimentos!$B$5:$B$104,$B66,Recebimentos!$C$5:$C$104,$G66)=0,IF(TODAY()&gt;$N66+'Parâmetros'!$K$6,"Conferir atraso","Aguardando"),IF(COUNTIFS(Recebimentos!$B$5:$B$104,$B66,Recebimentos!$C$5:$C$104,$G66,Recebimentos!$E$5:$E$104,$E66)&lt;&gt;COUNTIFS(Recebimentos!$B$5:$B$104,$B66,Recebimentos!$C$5:$C$104,$G66),"Conferir adquirente",IF(ABS($P66)&lt;='Parâmetros'!$K$5,"Conciliado","Conferir valor"))))</f>
        <v/>
      </c>
    </row>
    <row r="67">
      <c r="A67" s="15" t="n"/>
      <c r="B67" s="15" t="n"/>
      <c r="C67" s="16" t="n"/>
      <c r="D67" s="15" t="n"/>
      <c r="E67" s="15" t="n"/>
      <c r="F67" s="15" t="n"/>
      <c r="G67" s="17" t="n"/>
      <c r="H67" s="17" t="n"/>
      <c r="I67" s="18" t="n"/>
      <c r="J67" s="19">
        <f>IF($F67="","",IFERROR(VLOOKUP($F67,'Parâmetros'!$A$5:$D$7,2,FALSE),""))</f>
        <v/>
      </c>
      <c r="K67" s="7">
        <f>IF($F67="","",IFERROR(VLOOKUP($F67,'Parâmetros'!$A$5:$D$7,3,FALSE),""))</f>
        <v/>
      </c>
      <c r="L67" s="7">
        <f>IF($F67="","",IFERROR(VLOOKUP($F67,'Parâmetros'!$A$5:$D$7,4,FALSE),""))</f>
        <v/>
      </c>
      <c r="M67" s="12">
        <f>IF(OR($I67="",$J67=""),"",ROUND($I67*(1-$J67),2))</f>
        <v/>
      </c>
      <c r="N67" s="20">
        <f>IF(OR($C67="",$K67="",$G67="",$L67=""),"",$C67+$K67+($G67-1)*$L67)</f>
        <v/>
      </c>
      <c r="O67" s="12">
        <f>IF(OR($B67="",$G67=""),"",IF(COUNTIFS(Recebimentos!$B$5:$B$104,$B67,Recebimentos!$C$5:$C$104,$G67)=0,"",SUMIFS(Recebimentos!$F$5:$F$104,Recebimentos!$B$5:$B$104,$B67,Recebimentos!$C$5:$C$104,$G67)))</f>
        <v/>
      </c>
      <c r="P67" s="12">
        <f>IF(OR($M67="",$O67=""),"",$O67-$M67)</f>
        <v/>
      </c>
      <c r="Q67" s="21">
        <f>IF(OR($A67="",$B67="",$G67="",$M67="",$N67=""),"",IF(COUNTIFS(Recebimentos!$B$5:$B$104,$B67,Recebimentos!$C$5:$C$104,$G67)=0,IF(TODAY()&gt;$N67+'Parâmetros'!$K$6,"Conferir atraso","Aguardando"),IF(COUNTIFS(Recebimentos!$B$5:$B$104,$B67,Recebimentos!$C$5:$C$104,$G67,Recebimentos!$E$5:$E$104,$E67)&lt;&gt;COUNTIFS(Recebimentos!$B$5:$B$104,$B67,Recebimentos!$C$5:$C$104,$G67),"Conferir adquirente",IF(ABS($P67)&lt;='Parâmetros'!$K$5,"Conciliado","Conferir valor"))))</f>
        <v/>
      </c>
    </row>
    <row r="68">
      <c r="A68" s="15" t="n"/>
      <c r="B68" s="15" t="n"/>
      <c r="C68" s="16" t="n"/>
      <c r="D68" s="15" t="n"/>
      <c r="E68" s="15" t="n"/>
      <c r="F68" s="15" t="n"/>
      <c r="G68" s="17" t="n"/>
      <c r="H68" s="17" t="n"/>
      <c r="I68" s="18" t="n"/>
      <c r="J68" s="22">
        <f>IF($F68="","",IFERROR(VLOOKUP($F68,'Parâmetros'!$A$5:$D$7,2,FALSE),""))</f>
        <v/>
      </c>
      <c r="K68" s="11">
        <f>IF($F68="","",IFERROR(VLOOKUP($F68,'Parâmetros'!$A$5:$D$7,3,FALSE),""))</f>
        <v/>
      </c>
      <c r="L68" s="11">
        <f>IF($F68="","",IFERROR(VLOOKUP($F68,'Parâmetros'!$A$5:$D$7,4,FALSE),""))</f>
        <v/>
      </c>
      <c r="M68" s="9">
        <f>IF(OR($I68="",$J68=""),"",ROUND($I68*(1-$J68),2))</f>
        <v/>
      </c>
      <c r="N68" s="23">
        <f>IF(OR($C68="",$K68="",$G68="",$L68=""),"",$C68+$K68+($G68-1)*$L68)</f>
        <v/>
      </c>
      <c r="O68" s="9">
        <f>IF(OR($B68="",$G68=""),"",IF(COUNTIFS(Recebimentos!$B$5:$B$104,$B68,Recebimentos!$C$5:$C$104,$G68)=0,"",SUMIFS(Recebimentos!$F$5:$F$104,Recebimentos!$B$5:$B$104,$B68,Recebimentos!$C$5:$C$104,$G68)))</f>
        <v/>
      </c>
      <c r="P68" s="9">
        <f>IF(OR($M68="",$O68=""),"",$O68-$M68)</f>
        <v/>
      </c>
      <c r="Q68" s="24">
        <f>IF(OR($A68="",$B68="",$G68="",$M68="",$N68=""),"",IF(COUNTIFS(Recebimentos!$B$5:$B$104,$B68,Recebimentos!$C$5:$C$104,$G68)=0,IF(TODAY()&gt;$N68+'Parâmetros'!$K$6,"Conferir atraso","Aguardando"),IF(COUNTIFS(Recebimentos!$B$5:$B$104,$B68,Recebimentos!$C$5:$C$104,$G68,Recebimentos!$E$5:$E$104,$E68)&lt;&gt;COUNTIFS(Recebimentos!$B$5:$B$104,$B68,Recebimentos!$C$5:$C$104,$G68),"Conferir adquirente",IF(ABS($P68)&lt;='Parâmetros'!$K$5,"Conciliado","Conferir valor"))))</f>
        <v/>
      </c>
    </row>
    <row r="69">
      <c r="A69" s="15" t="n"/>
      <c r="B69" s="15" t="n"/>
      <c r="C69" s="16" t="n"/>
      <c r="D69" s="15" t="n"/>
      <c r="E69" s="15" t="n"/>
      <c r="F69" s="15" t="n"/>
      <c r="G69" s="17" t="n"/>
      <c r="H69" s="17" t="n"/>
      <c r="I69" s="18" t="n"/>
      <c r="J69" s="19">
        <f>IF($F69="","",IFERROR(VLOOKUP($F69,'Parâmetros'!$A$5:$D$7,2,FALSE),""))</f>
        <v/>
      </c>
      <c r="K69" s="7">
        <f>IF($F69="","",IFERROR(VLOOKUP($F69,'Parâmetros'!$A$5:$D$7,3,FALSE),""))</f>
        <v/>
      </c>
      <c r="L69" s="7">
        <f>IF($F69="","",IFERROR(VLOOKUP($F69,'Parâmetros'!$A$5:$D$7,4,FALSE),""))</f>
        <v/>
      </c>
      <c r="M69" s="12">
        <f>IF(OR($I69="",$J69=""),"",ROUND($I69*(1-$J69),2))</f>
        <v/>
      </c>
      <c r="N69" s="20">
        <f>IF(OR($C69="",$K69="",$G69="",$L69=""),"",$C69+$K69+($G69-1)*$L69)</f>
        <v/>
      </c>
      <c r="O69" s="12">
        <f>IF(OR($B69="",$G69=""),"",IF(COUNTIFS(Recebimentos!$B$5:$B$104,$B69,Recebimentos!$C$5:$C$104,$G69)=0,"",SUMIFS(Recebimentos!$F$5:$F$104,Recebimentos!$B$5:$B$104,$B69,Recebimentos!$C$5:$C$104,$G69)))</f>
        <v/>
      </c>
      <c r="P69" s="12">
        <f>IF(OR($M69="",$O69=""),"",$O69-$M69)</f>
        <v/>
      </c>
      <c r="Q69" s="21">
        <f>IF(OR($A69="",$B69="",$G69="",$M69="",$N69=""),"",IF(COUNTIFS(Recebimentos!$B$5:$B$104,$B69,Recebimentos!$C$5:$C$104,$G69)=0,IF(TODAY()&gt;$N69+'Parâmetros'!$K$6,"Conferir atraso","Aguardando"),IF(COUNTIFS(Recebimentos!$B$5:$B$104,$B69,Recebimentos!$C$5:$C$104,$G69,Recebimentos!$E$5:$E$104,$E69)&lt;&gt;COUNTIFS(Recebimentos!$B$5:$B$104,$B69,Recebimentos!$C$5:$C$104,$G69),"Conferir adquirente",IF(ABS($P69)&lt;='Parâmetros'!$K$5,"Conciliado","Conferir valor"))))</f>
        <v/>
      </c>
    </row>
    <row r="70">
      <c r="A70" s="15" t="n"/>
      <c r="B70" s="15" t="n"/>
      <c r="C70" s="16" t="n"/>
      <c r="D70" s="15" t="n"/>
      <c r="E70" s="15" t="n"/>
      <c r="F70" s="15" t="n"/>
      <c r="G70" s="17" t="n"/>
      <c r="H70" s="17" t="n"/>
      <c r="I70" s="18" t="n"/>
      <c r="J70" s="22">
        <f>IF($F70="","",IFERROR(VLOOKUP($F70,'Parâmetros'!$A$5:$D$7,2,FALSE),""))</f>
        <v/>
      </c>
      <c r="K70" s="11">
        <f>IF($F70="","",IFERROR(VLOOKUP($F70,'Parâmetros'!$A$5:$D$7,3,FALSE),""))</f>
        <v/>
      </c>
      <c r="L70" s="11">
        <f>IF($F70="","",IFERROR(VLOOKUP($F70,'Parâmetros'!$A$5:$D$7,4,FALSE),""))</f>
        <v/>
      </c>
      <c r="M70" s="9">
        <f>IF(OR($I70="",$J70=""),"",ROUND($I70*(1-$J70),2))</f>
        <v/>
      </c>
      <c r="N70" s="23">
        <f>IF(OR($C70="",$K70="",$G70="",$L70=""),"",$C70+$K70+($G70-1)*$L70)</f>
        <v/>
      </c>
      <c r="O70" s="9">
        <f>IF(OR($B70="",$G70=""),"",IF(COUNTIFS(Recebimentos!$B$5:$B$104,$B70,Recebimentos!$C$5:$C$104,$G70)=0,"",SUMIFS(Recebimentos!$F$5:$F$104,Recebimentos!$B$5:$B$104,$B70,Recebimentos!$C$5:$C$104,$G70)))</f>
        <v/>
      </c>
      <c r="P70" s="9">
        <f>IF(OR($M70="",$O70=""),"",$O70-$M70)</f>
        <v/>
      </c>
      <c r="Q70" s="24">
        <f>IF(OR($A70="",$B70="",$G70="",$M70="",$N70=""),"",IF(COUNTIFS(Recebimentos!$B$5:$B$104,$B70,Recebimentos!$C$5:$C$104,$G70)=0,IF(TODAY()&gt;$N70+'Parâmetros'!$K$6,"Conferir atraso","Aguardando"),IF(COUNTIFS(Recebimentos!$B$5:$B$104,$B70,Recebimentos!$C$5:$C$104,$G70,Recebimentos!$E$5:$E$104,$E70)&lt;&gt;COUNTIFS(Recebimentos!$B$5:$B$104,$B70,Recebimentos!$C$5:$C$104,$G70),"Conferir adquirente",IF(ABS($P70)&lt;='Parâmetros'!$K$5,"Conciliado","Conferir valor"))))</f>
        <v/>
      </c>
    </row>
    <row r="71">
      <c r="A71" s="15" t="n"/>
      <c r="B71" s="15" t="n"/>
      <c r="C71" s="16" t="n"/>
      <c r="D71" s="15" t="n"/>
      <c r="E71" s="15" t="n"/>
      <c r="F71" s="15" t="n"/>
      <c r="G71" s="17" t="n"/>
      <c r="H71" s="17" t="n"/>
      <c r="I71" s="18" t="n"/>
      <c r="J71" s="19">
        <f>IF($F71="","",IFERROR(VLOOKUP($F71,'Parâmetros'!$A$5:$D$7,2,FALSE),""))</f>
        <v/>
      </c>
      <c r="K71" s="7">
        <f>IF($F71="","",IFERROR(VLOOKUP($F71,'Parâmetros'!$A$5:$D$7,3,FALSE),""))</f>
        <v/>
      </c>
      <c r="L71" s="7">
        <f>IF($F71="","",IFERROR(VLOOKUP($F71,'Parâmetros'!$A$5:$D$7,4,FALSE),""))</f>
        <v/>
      </c>
      <c r="M71" s="12">
        <f>IF(OR($I71="",$J71=""),"",ROUND($I71*(1-$J71),2))</f>
        <v/>
      </c>
      <c r="N71" s="20">
        <f>IF(OR($C71="",$K71="",$G71="",$L71=""),"",$C71+$K71+($G71-1)*$L71)</f>
        <v/>
      </c>
      <c r="O71" s="12">
        <f>IF(OR($B71="",$G71=""),"",IF(COUNTIFS(Recebimentos!$B$5:$B$104,$B71,Recebimentos!$C$5:$C$104,$G71)=0,"",SUMIFS(Recebimentos!$F$5:$F$104,Recebimentos!$B$5:$B$104,$B71,Recebimentos!$C$5:$C$104,$G71)))</f>
        <v/>
      </c>
      <c r="P71" s="12">
        <f>IF(OR($M71="",$O71=""),"",$O71-$M71)</f>
        <v/>
      </c>
      <c r="Q71" s="21">
        <f>IF(OR($A71="",$B71="",$G71="",$M71="",$N71=""),"",IF(COUNTIFS(Recebimentos!$B$5:$B$104,$B71,Recebimentos!$C$5:$C$104,$G71)=0,IF(TODAY()&gt;$N71+'Parâmetros'!$K$6,"Conferir atraso","Aguardando"),IF(COUNTIFS(Recebimentos!$B$5:$B$104,$B71,Recebimentos!$C$5:$C$104,$G71,Recebimentos!$E$5:$E$104,$E71)&lt;&gt;COUNTIFS(Recebimentos!$B$5:$B$104,$B71,Recebimentos!$C$5:$C$104,$G71),"Conferir adquirente",IF(ABS($P71)&lt;='Parâmetros'!$K$5,"Conciliado","Conferir valor"))))</f>
        <v/>
      </c>
    </row>
    <row r="72">
      <c r="A72" s="15" t="n"/>
      <c r="B72" s="15" t="n"/>
      <c r="C72" s="16" t="n"/>
      <c r="D72" s="15" t="n"/>
      <c r="E72" s="15" t="n"/>
      <c r="F72" s="15" t="n"/>
      <c r="G72" s="17" t="n"/>
      <c r="H72" s="17" t="n"/>
      <c r="I72" s="18" t="n"/>
      <c r="J72" s="22">
        <f>IF($F72="","",IFERROR(VLOOKUP($F72,'Parâmetros'!$A$5:$D$7,2,FALSE),""))</f>
        <v/>
      </c>
      <c r="K72" s="11">
        <f>IF($F72="","",IFERROR(VLOOKUP($F72,'Parâmetros'!$A$5:$D$7,3,FALSE),""))</f>
        <v/>
      </c>
      <c r="L72" s="11">
        <f>IF($F72="","",IFERROR(VLOOKUP($F72,'Parâmetros'!$A$5:$D$7,4,FALSE),""))</f>
        <v/>
      </c>
      <c r="M72" s="9">
        <f>IF(OR($I72="",$J72=""),"",ROUND($I72*(1-$J72),2))</f>
        <v/>
      </c>
      <c r="N72" s="23">
        <f>IF(OR($C72="",$K72="",$G72="",$L72=""),"",$C72+$K72+($G72-1)*$L72)</f>
        <v/>
      </c>
      <c r="O72" s="9">
        <f>IF(OR($B72="",$G72=""),"",IF(COUNTIFS(Recebimentos!$B$5:$B$104,$B72,Recebimentos!$C$5:$C$104,$G72)=0,"",SUMIFS(Recebimentos!$F$5:$F$104,Recebimentos!$B$5:$B$104,$B72,Recebimentos!$C$5:$C$104,$G72)))</f>
        <v/>
      </c>
      <c r="P72" s="9">
        <f>IF(OR($M72="",$O72=""),"",$O72-$M72)</f>
        <v/>
      </c>
      <c r="Q72" s="24">
        <f>IF(OR($A72="",$B72="",$G72="",$M72="",$N72=""),"",IF(COUNTIFS(Recebimentos!$B$5:$B$104,$B72,Recebimentos!$C$5:$C$104,$G72)=0,IF(TODAY()&gt;$N72+'Parâmetros'!$K$6,"Conferir atraso","Aguardando"),IF(COUNTIFS(Recebimentos!$B$5:$B$104,$B72,Recebimentos!$C$5:$C$104,$G72,Recebimentos!$E$5:$E$104,$E72)&lt;&gt;COUNTIFS(Recebimentos!$B$5:$B$104,$B72,Recebimentos!$C$5:$C$104,$G72),"Conferir adquirente",IF(ABS($P72)&lt;='Parâmetros'!$K$5,"Conciliado","Conferir valor"))))</f>
        <v/>
      </c>
    </row>
    <row r="73">
      <c r="A73" s="15" t="n"/>
      <c r="B73" s="15" t="n"/>
      <c r="C73" s="16" t="n"/>
      <c r="D73" s="15" t="n"/>
      <c r="E73" s="15" t="n"/>
      <c r="F73" s="15" t="n"/>
      <c r="G73" s="17" t="n"/>
      <c r="H73" s="17" t="n"/>
      <c r="I73" s="18" t="n"/>
      <c r="J73" s="19">
        <f>IF($F73="","",IFERROR(VLOOKUP($F73,'Parâmetros'!$A$5:$D$7,2,FALSE),""))</f>
        <v/>
      </c>
      <c r="K73" s="7">
        <f>IF($F73="","",IFERROR(VLOOKUP($F73,'Parâmetros'!$A$5:$D$7,3,FALSE),""))</f>
        <v/>
      </c>
      <c r="L73" s="7">
        <f>IF($F73="","",IFERROR(VLOOKUP($F73,'Parâmetros'!$A$5:$D$7,4,FALSE),""))</f>
        <v/>
      </c>
      <c r="M73" s="12">
        <f>IF(OR($I73="",$J73=""),"",ROUND($I73*(1-$J73),2))</f>
        <v/>
      </c>
      <c r="N73" s="20">
        <f>IF(OR($C73="",$K73="",$G73="",$L73=""),"",$C73+$K73+($G73-1)*$L73)</f>
        <v/>
      </c>
      <c r="O73" s="12">
        <f>IF(OR($B73="",$G73=""),"",IF(COUNTIFS(Recebimentos!$B$5:$B$104,$B73,Recebimentos!$C$5:$C$104,$G73)=0,"",SUMIFS(Recebimentos!$F$5:$F$104,Recebimentos!$B$5:$B$104,$B73,Recebimentos!$C$5:$C$104,$G73)))</f>
        <v/>
      </c>
      <c r="P73" s="12">
        <f>IF(OR($M73="",$O73=""),"",$O73-$M73)</f>
        <v/>
      </c>
      <c r="Q73" s="21">
        <f>IF(OR($A73="",$B73="",$G73="",$M73="",$N73=""),"",IF(COUNTIFS(Recebimentos!$B$5:$B$104,$B73,Recebimentos!$C$5:$C$104,$G73)=0,IF(TODAY()&gt;$N73+'Parâmetros'!$K$6,"Conferir atraso","Aguardando"),IF(COUNTIFS(Recebimentos!$B$5:$B$104,$B73,Recebimentos!$C$5:$C$104,$G73,Recebimentos!$E$5:$E$104,$E73)&lt;&gt;COUNTIFS(Recebimentos!$B$5:$B$104,$B73,Recebimentos!$C$5:$C$104,$G73),"Conferir adquirente",IF(ABS($P73)&lt;='Parâmetros'!$K$5,"Conciliado","Conferir valor"))))</f>
        <v/>
      </c>
    </row>
    <row r="74">
      <c r="A74" s="15" t="n"/>
      <c r="B74" s="15" t="n"/>
      <c r="C74" s="16" t="n"/>
      <c r="D74" s="15" t="n"/>
      <c r="E74" s="15" t="n"/>
      <c r="F74" s="15" t="n"/>
      <c r="G74" s="17" t="n"/>
      <c r="H74" s="17" t="n"/>
      <c r="I74" s="18" t="n"/>
      <c r="J74" s="22">
        <f>IF($F74="","",IFERROR(VLOOKUP($F74,'Parâmetros'!$A$5:$D$7,2,FALSE),""))</f>
        <v/>
      </c>
      <c r="K74" s="11">
        <f>IF($F74="","",IFERROR(VLOOKUP($F74,'Parâmetros'!$A$5:$D$7,3,FALSE),""))</f>
        <v/>
      </c>
      <c r="L74" s="11">
        <f>IF($F74="","",IFERROR(VLOOKUP($F74,'Parâmetros'!$A$5:$D$7,4,FALSE),""))</f>
        <v/>
      </c>
      <c r="M74" s="9">
        <f>IF(OR($I74="",$J74=""),"",ROUND($I74*(1-$J74),2))</f>
        <v/>
      </c>
      <c r="N74" s="23">
        <f>IF(OR($C74="",$K74="",$G74="",$L74=""),"",$C74+$K74+($G74-1)*$L74)</f>
        <v/>
      </c>
      <c r="O74" s="9">
        <f>IF(OR($B74="",$G74=""),"",IF(COUNTIFS(Recebimentos!$B$5:$B$104,$B74,Recebimentos!$C$5:$C$104,$G74)=0,"",SUMIFS(Recebimentos!$F$5:$F$104,Recebimentos!$B$5:$B$104,$B74,Recebimentos!$C$5:$C$104,$G74)))</f>
        <v/>
      </c>
      <c r="P74" s="9">
        <f>IF(OR($M74="",$O74=""),"",$O74-$M74)</f>
        <v/>
      </c>
      <c r="Q74" s="24">
        <f>IF(OR($A74="",$B74="",$G74="",$M74="",$N74=""),"",IF(COUNTIFS(Recebimentos!$B$5:$B$104,$B74,Recebimentos!$C$5:$C$104,$G74)=0,IF(TODAY()&gt;$N74+'Parâmetros'!$K$6,"Conferir atraso","Aguardando"),IF(COUNTIFS(Recebimentos!$B$5:$B$104,$B74,Recebimentos!$C$5:$C$104,$G74,Recebimentos!$E$5:$E$104,$E74)&lt;&gt;COUNTIFS(Recebimentos!$B$5:$B$104,$B74,Recebimentos!$C$5:$C$104,$G74),"Conferir adquirente",IF(ABS($P74)&lt;='Parâmetros'!$K$5,"Conciliado","Conferir valor"))))</f>
        <v/>
      </c>
    </row>
    <row r="75">
      <c r="A75" s="15" t="n"/>
      <c r="B75" s="15" t="n"/>
      <c r="C75" s="16" t="n"/>
      <c r="D75" s="15" t="n"/>
      <c r="E75" s="15" t="n"/>
      <c r="F75" s="15" t="n"/>
      <c r="G75" s="17" t="n"/>
      <c r="H75" s="17" t="n"/>
      <c r="I75" s="18" t="n"/>
      <c r="J75" s="19">
        <f>IF($F75="","",IFERROR(VLOOKUP($F75,'Parâmetros'!$A$5:$D$7,2,FALSE),""))</f>
        <v/>
      </c>
      <c r="K75" s="7">
        <f>IF($F75="","",IFERROR(VLOOKUP($F75,'Parâmetros'!$A$5:$D$7,3,FALSE),""))</f>
        <v/>
      </c>
      <c r="L75" s="7">
        <f>IF($F75="","",IFERROR(VLOOKUP($F75,'Parâmetros'!$A$5:$D$7,4,FALSE),""))</f>
        <v/>
      </c>
      <c r="M75" s="12">
        <f>IF(OR($I75="",$J75=""),"",ROUND($I75*(1-$J75),2))</f>
        <v/>
      </c>
      <c r="N75" s="20">
        <f>IF(OR($C75="",$K75="",$G75="",$L75=""),"",$C75+$K75+($G75-1)*$L75)</f>
        <v/>
      </c>
      <c r="O75" s="12">
        <f>IF(OR($B75="",$G75=""),"",IF(COUNTIFS(Recebimentos!$B$5:$B$104,$B75,Recebimentos!$C$5:$C$104,$G75)=0,"",SUMIFS(Recebimentos!$F$5:$F$104,Recebimentos!$B$5:$B$104,$B75,Recebimentos!$C$5:$C$104,$G75)))</f>
        <v/>
      </c>
      <c r="P75" s="12">
        <f>IF(OR($M75="",$O75=""),"",$O75-$M75)</f>
        <v/>
      </c>
      <c r="Q75" s="21">
        <f>IF(OR($A75="",$B75="",$G75="",$M75="",$N75=""),"",IF(COUNTIFS(Recebimentos!$B$5:$B$104,$B75,Recebimentos!$C$5:$C$104,$G75)=0,IF(TODAY()&gt;$N75+'Parâmetros'!$K$6,"Conferir atraso","Aguardando"),IF(COUNTIFS(Recebimentos!$B$5:$B$104,$B75,Recebimentos!$C$5:$C$104,$G75,Recebimentos!$E$5:$E$104,$E75)&lt;&gt;COUNTIFS(Recebimentos!$B$5:$B$104,$B75,Recebimentos!$C$5:$C$104,$G75),"Conferir adquirente",IF(ABS($P75)&lt;='Parâmetros'!$K$5,"Conciliado","Conferir valor"))))</f>
        <v/>
      </c>
    </row>
    <row r="76">
      <c r="A76" s="15" t="n"/>
      <c r="B76" s="15" t="n"/>
      <c r="C76" s="16" t="n"/>
      <c r="D76" s="15" t="n"/>
      <c r="E76" s="15" t="n"/>
      <c r="F76" s="15" t="n"/>
      <c r="G76" s="17" t="n"/>
      <c r="H76" s="17" t="n"/>
      <c r="I76" s="18" t="n"/>
      <c r="J76" s="22">
        <f>IF($F76="","",IFERROR(VLOOKUP($F76,'Parâmetros'!$A$5:$D$7,2,FALSE),""))</f>
        <v/>
      </c>
      <c r="K76" s="11">
        <f>IF($F76="","",IFERROR(VLOOKUP($F76,'Parâmetros'!$A$5:$D$7,3,FALSE),""))</f>
        <v/>
      </c>
      <c r="L76" s="11">
        <f>IF($F76="","",IFERROR(VLOOKUP($F76,'Parâmetros'!$A$5:$D$7,4,FALSE),""))</f>
        <v/>
      </c>
      <c r="M76" s="9">
        <f>IF(OR($I76="",$J76=""),"",ROUND($I76*(1-$J76),2))</f>
        <v/>
      </c>
      <c r="N76" s="23">
        <f>IF(OR($C76="",$K76="",$G76="",$L76=""),"",$C76+$K76+($G76-1)*$L76)</f>
        <v/>
      </c>
      <c r="O76" s="9">
        <f>IF(OR($B76="",$G76=""),"",IF(COUNTIFS(Recebimentos!$B$5:$B$104,$B76,Recebimentos!$C$5:$C$104,$G76)=0,"",SUMIFS(Recebimentos!$F$5:$F$104,Recebimentos!$B$5:$B$104,$B76,Recebimentos!$C$5:$C$104,$G76)))</f>
        <v/>
      </c>
      <c r="P76" s="9">
        <f>IF(OR($M76="",$O76=""),"",$O76-$M76)</f>
        <v/>
      </c>
      <c r="Q76" s="24">
        <f>IF(OR($A76="",$B76="",$G76="",$M76="",$N76=""),"",IF(COUNTIFS(Recebimentos!$B$5:$B$104,$B76,Recebimentos!$C$5:$C$104,$G76)=0,IF(TODAY()&gt;$N76+'Parâmetros'!$K$6,"Conferir atraso","Aguardando"),IF(COUNTIFS(Recebimentos!$B$5:$B$104,$B76,Recebimentos!$C$5:$C$104,$G76,Recebimentos!$E$5:$E$104,$E76)&lt;&gt;COUNTIFS(Recebimentos!$B$5:$B$104,$B76,Recebimentos!$C$5:$C$104,$G76),"Conferir adquirente",IF(ABS($P76)&lt;='Parâmetros'!$K$5,"Conciliado","Conferir valor"))))</f>
        <v/>
      </c>
    </row>
    <row r="77">
      <c r="A77" s="15" t="n"/>
      <c r="B77" s="15" t="n"/>
      <c r="C77" s="16" t="n"/>
      <c r="D77" s="15" t="n"/>
      <c r="E77" s="15" t="n"/>
      <c r="F77" s="15" t="n"/>
      <c r="G77" s="17" t="n"/>
      <c r="H77" s="17" t="n"/>
      <c r="I77" s="18" t="n"/>
      <c r="J77" s="19">
        <f>IF($F77="","",IFERROR(VLOOKUP($F77,'Parâmetros'!$A$5:$D$7,2,FALSE),""))</f>
        <v/>
      </c>
      <c r="K77" s="7">
        <f>IF($F77="","",IFERROR(VLOOKUP($F77,'Parâmetros'!$A$5:$D$7,3,FALSE),""))</f>
        <v/>
      </c>
      <c r="L77" s="7">
        <f>IF($F77="","",IFERROR(VLOOKUP($F77,'Parâmetros'!$A$5:$D$7,4,FALSE),""))</f>
        <v/>
      </c>
      <c r="M77" s="12">
        <f>IF(OR($I77="",$J77=""),"",ROUND($I77*(1-$J77),2))</f>
        <v/>
      </c>
      <c r="N77" s="20">
        <f>IF(OR($C77="",$K77="",$G77="",$L77=""),"",$C77+$K77+($G77-1)*$L77)</f>
        <v/>
      </c>
      <c r="O77" s="12">
        <f>IF(OR($B77="",$G77=""),"",IF(COUNTIFS(Recebimentos!$B$5:$B$104,$B77,Recebimentos!$C$5:$C$104,$G77)=0,"",SUMIFS(Recebimentos!$F$5:$F$104,Recebimentos!$B$5:$B$104,$B77,Recebimentos!$C$5:$C$104,$G77)))</f>
        <v/>
      </c>
      <c r="P77" s="12">
        <f>IF(OR($M77="",$O77=""),"",$O77-$M77)</f>
        <v/>
      </c>
      <c r="Q77" s="21">
        <f>IF(OR($A77="",$B77="",$G77="",$M77="",$N77=""),"",IF(COUNTIFS(Recebimentos!$B$5:$B$104,$B77,Recebimentos!$C$5:$C$104,$G77)=0,IF(TODAY()&gt;$N77+'Parâmetros'!$K$6,"Conferir atraso","Aguardando"),IF(COUNTIFS(Recebimentos!$B$5:$B$104,$B77,Recebimentos!$C$5:$C$104,$G77,Recebimentos!$E$5:$E$104,$E77)&lt;&gt;COUNTIFS(Recebimentos!$B$5:$B$104,$B77,Recebimentos!$C$5:$C$104,$G77),"Conferir adquirente",IF(ABS($P77)&lt;='Parâmetros'!$K$5,"Conciliado","Conferir valor"))))</f>
        <v/>
      </c>
    </row>
    <row r="78">
      <c r="A78" s="15" t="n"/>
      <c r="B78" s="15" t="n"/>
      <c r="C78" s="16" t="n"/>
      <c r="D78" s="15" t="n"/>
      <c r="E78" s="15" t="n"/>
      <c r="F78" s="15" t="n"/>
      <c r="G78" s="17" t="n"/>
      <c r="H78" s="17" t="n"/>
      <c r="I78" s="18" t="n"/>
      <c r="J78" s="22">
        <f>IF($F78="","",IFERROR(VLOOKUP($F78,'Parâmetros'!$A$5:$D$7,2,FALSE),""))</f>
        <v/>
      </c>
      <c r="K78" s="11">
        <f>IF($F78="","",IFERROR(VLOOKUP($F78,'Parâmetros'!$A$5:$D$7,3,FALSE),""))</f>
        <v/>
      </c>
      <c r="L78" s="11">
        <f>IF($F78="","",IFERROR(VLOOKUP($F78,'Parâmetros'!$A$5:$D$7,4,FALSE),""))</f>
        <v/>
      </c>
      <c r="M78" s="9">
        <f>IF(OR($I78="",$J78=""),"",ROUND($I78*(1-$J78),2))</f>
        <v/>
      </c>
      <c r="N78" s="23">
        <f>IF(OR($C78="",$K78="",$G78="",$L78=""),"",$C78+$K78+($G78-1)*$L78)</f>
        <v/>
      </c>
      <c r="O78" s="9">
        <f>IF(OR($B78="",$G78=""),"",IF(COUNTIFS(Recebimentos!$B$5:$B$104,$B78,Recebimentos!$C$5:$C$104,$G78)=0,"",SUMIFS(Recebimentos!$F$5:$F$104,Recebimentos!$B$5:$B$104,$B78,Recebimentos!$C$5:$C$104,$G78)))</f>
        <v/>
      </c>
      <c r="P78" s="9">
        <f>IF(OR($M78="",$O78=""),"",$O78-$M78)</f>
        <v/>
      </c>
      <c r="Q78" s="24">
        <f>IF(OR($A78="",$B78="",$G78="",$M78="",$N78=""),"",IF(COUNTIFS(Recebimentos!$B$5:$B$104,$B78,Recebimentos!$C$5:$C$104,$G78)=0,IF(TODAY()&gt;$N78+'Parâmetros'!$K$6,"Conferir atraso","Aguardando"),IF(COUNTIFS(Recebimentos!$B$5:$B$104,$B78,Recebimentos!$C$5:$C$104,$G78,Recebimentos!$E$5:$E$104,$E78)&lt;&gt;COUNTIFS(Recebimentos!$B$5:$B$104,$B78,Recebimentos!$C$5:$C$104,$G78),"Conferir adquirente",IF(ABS($P78)&lt;='Parâmetros'!$K$5,"Conciliado","Conferir valor"))))</f>
        <v/>
      </c>
    </row>
    <row r="79">
      <c r="A79" s="15" t="n"/>
      <c r="B79" s="15" t="n"/>
      <c r="C79" s="16" t="n"/>
      <c r="D79" s="15" t="n"/>
      <c r="E79" s="15" t="n"/>
      <c r="F79" s="15" t="n"/>
      <c r="G79" s="17" t="n"/>
      <c r="H79" s="17" t="n"/>
      <c r="I79" s="18" t="n"/>
      <c r="J79" s="19">
        <f>IF($F79="","",IFERROR(VLOOKUP($F79,'Parâmetros'!$A$5:$D$7,2,FALSE),""))</f>
        <v/>
      </c>
      <c r="K79" s="7">
        <f>IF($F79="","",IFERROR(VLOOKUP($F79,'Parâmetros'!$A$5:$D$7,3,FALSE),""))</f>
        <v/>
      </c>
      <c r="L79" s="7">
        <f>IF($F79="","",IFERROR(VLOOKUP($F79,'Parâmetros'!$A$5:$D$7,4,FALSE),""))</f>
        <v/>
      </c>
      <c r="M79" s="12">
        <f>IF(OR($I79="",$J79=""),"",ROUND($I79*(1-$J79),2))</f>
        <v/>
      </c>
      <c r="N79" s="20">
        <f>IF(OR($C79="",$K79="",$G79="",$L79=""),"",$C79+$K79+($G79-1)*$L79)</f>
        <v/>
      </c>
      <c r="O79" s="12">
        <f>IF(OR($B79="",$G79=""),"",IF(COUNTIFS(Recebimentos!$B$5:$B$104,$B79,Recebimentos!$C$5:$C$104,$G79)=0,"",SUMIFS(Recebimentos!$F$5:$F$104,Recebimentos!$B$5:$B$104,$B79,Recebimentos!$C$5:$C$104,$G79)))</f>
        <v/>
      </c>
      <c r="P79" s="12">
        <f>IF(OR($M79="",$O79=""),"",$O79-$M79)</f>
        <v/>
      </c>
      <c r="Q79" s="21">
        <f>IF(OR($A79="",$B79="",$G79="",$M79="",$N79=""),"",IF(COUNTIFS(Recebimentos!$B$5:$B$104,$B79,Recebimentos!$C$5:$C$104,$G79)=0,IF(TODAY()&gt;$N79+'Parâmetros'!$K$6,"Conferir atraso","Aguardando"),IF(COUNTIFS(Recebimentos!$B$5:$B$104,$B79,Recebimentos!$C$5:$C$104,$G79,Recebimentos!$E$5:$E$104,$E79)&lt;&gt;COUNTIFS(Recebimentos!$B$5:$B$104,$B79,Recebimentos!$C$5:$C$104,$G79),"Conferir adquirente",IF(ABS($P79)&lt;='Parâmetros'!$K$5,"Conciliado","Conferir valor"))))</f>
        <v/>
      </c>
    </row>
    <row r="80">
      <c r="A80" s="15" t="n"/>
      <c r="B80" s="15" t="n"/>
      <c r="C80" s="16" t="n"/>
      <c r="D80" s="15" t="n"/>
      <c r="E80" s="15" t="n"/>
      <c r="F80" s="15" t="n"/>
      <c r="G80" s="17" t="n"/>
      <c r="H80" s="17" t="n"/>
      <c r="I80" s="18" t="n"/>
      <c r="J80" s="22">
        <f>IF($F80="","",IFERROR(VLOOKUP($F80,'Parâmetros'!$A$5:$D$7,2,FALSE),""))</f>
        <v/>
      </c>
      <c r="K80" s="11">
        <f>IF($F80="","",IFERROR(VLOOKUP($F80,'Parâmetros'!$A$5:$D$7,3,FALSE),""))</f>
        <v/>
      </c>
      <c r="L80" s="11">
        <f>IF($F80="","",IFERROR(VLOOKUP($F80,'Parâmetros'!$A$5:$D$7,4,FALSE),""))</f>
        <v/>
      </c>
      <c r="M80" s="9">
        <f>IF(OR($I80="",$J80=""),"",ROUND($I80*(1-$J80),2))</f>
        <v/>
      </c>
      <c r="N80" s="23">
        <f>IF(OR($C80="",$K80="",$G80="",$L80=""),"",$C80+$K80+($G80-1)*$L80)</f>
        <v/>
      </c>
      <c r="O80" s="9">
        <f>IF(OR($B80="",$G80=""),"",IF(COUNTIFS(Recebimentos!$B$5:$B$104,$B80,Recebimentos!$C$5:$C$104,$G80)=0,"",SUMIFS(Recebimentos!$F$5:$F$104,Recebimentos!$B$5:$B$104,$B80,Recebimentos!$C$5:$C$104,$G80)))</f>
        <v/>
      </c>
      <c r="P80" s="9">
        <f>IF(OR($M80="",$O80=""),"",$O80-$M80)</f>
        <v/>
      </c>
      <c r="Q80" s="24">
        <f>IF(OR($A80="",$B80="",$G80="",$M80="",$N80=""),"",IF(COUNTIFS(Recebimentos!$B$5:$B$104,$B80,Recebimentos!$C$5:$C$104,$G80)=0,IF(TODAY()&gt;$N80+'Parâmetros'!$K$6,"Conferir atraso","Aguardando"),IF(COUNTIFS(Recebimentos!$B$5:$B$104,$B80,Recebimentos!$C$5:$C$104,$G80,Recebimentos!$E$5:$E$104,$E80)&lt;&gt;COUNTIFS(Recebimentos!$B$5:$B$104,$B80,Recebimentos!$C$5:$C$104,$G80),"Conferir adquirente",IF(ABS($P80)&lt;='Parâmetros'!$K$5,"Conciliado","Conferir valor"))))</f>
        <v/>
      </c>
    </row>
    <row r="81">
      <c r="A81" s="15" t="n"/>
      <c r="B81" s="15" t="n"/>
      <c r="C81" s="16" t="n"/>
      <c r="D81" s="15" t="n"/>
      <c r="E81" s="15" t="n"/>
      <c r="F81" s="15" t="n"/>
      <c r="G81" s="17" t="n"/>
      <c r="H81" s="17" t="n"/>
      <c r="I81" s="18" t="n"/>
      <c r="J81" s="19">
        <f>IF($F81="","",IFERROR(VLOOKUP($F81,'Parâmetros'!$A$5:$D$7,2,FALSE),""))</f>
        <v/>
      </c>
      <c r="K81" s="7">
        <f>IF($F81="","",IFERROR(VLOOKUP($F81,'Parâmetros'!$A$5:$D$7,3,FALSE),""))</f>
        <v/>
      </c>
      <c r="L81" s="7">
        <f>IF($F81="","",IFERROR(VLOOKUP($F81,'Parâmetros'!$A$5:$D$7,4,FALSE),""))</f>
        <v/>
      </c>
      <c r="M81" s="12">
        <f>IF(OR($I81="",$J81=""),"",ROUND($I81*(1-$J81),2))</f>
        <v/>
      </c>
      <c r="N81" s="20">
        <f>IF(OR($C81="",$K81="",$G81="",$L81=""),"",$C81+$K81+($G81-1)*$L81)</f>
        <v/>
      </c>
      <c r="O81" s="12">
        <f>IF(OR($B81="",$G81=""),"",IF(COUNTIFS(Recebimentos!$B$5:$B$104,$B81,Recebimentos!$C$5:$C$104,$G81)=0,"",SUMIFS(Recebimentos!$F$5:$F$104,Recebimentos!$B$5:$B$104,$B81,Recebimentos!$C$5:$C$104,$G81)))</f>
        <v/>
      </c>
      <c r="P81" s="12">
        <f>IF(OR($M81="",$O81=""),"",$O81-$M81)</f>
        <v/>
      </c>
      <c r="Q81" s="21">
        <f>IF(OR($A81="",$B81="",$G81="",$M81="",$N81=""),"",IF(COUNTIFS(Recebimentos!$B$5:$B$104,$B81,Recebimentos!$C$5:$C$104,$G81)=0,IF(TODAY()&gt;$N81+'Parâmetros'!$K$6,"Conferir atraso","Aguardando"),IF(COUNTIFS(Recebimentos!$B$5:$B$104,$B81,Recebimentos!$C$5:$C$104,$G81,Recebimentos!$E$5:$E$104,$E81)&lt;&gt;COUNTIFS(Recebimentos!$B$5:$B$104,$B81,Recebimentos!$C$5:$C$104,$G81),"Conferir adquirente",IF(ABS($P81)&lt;='Parâmetros'!$K$5,"Conciliado","Conferir valor"))))</f>
        <v/>
      </c>
    </row>
    <row r="82">
      <c r="A82" s="15" t="n"/>
      <c r="B82" s="15" t="n"/>
      <c r="C82" s="16" t="n"/>
      <c r="D82" s="15" t="n"/>
      <c r="E82" s="15" t="n"/>
      <c r="F82" s="15" t="n"/>
      <c r="G82" s="17" t="n"/>
      <c r="H82" s="17" t="n"/>
      <c r="I82" s="18" t="n"/>
      <c r="J82" s="22">
        <f>IF($F82="","",IFERROR(VLOOKUP($F82,'Parâmetros'!$A$5:$D$7,2,FALSE),""))</f>
        <v/>
      </c>
      <c r="K82" s="11">
        <f>IF($F82="","",IFERROR(VLOOKUP($F82,'Parâmetros'!$A$5:$D$7,3,FALSE),""))</f>
        <v/>
      </c>
      <c r="L82" s="11">
        <f>IF($F82="","",IFERROR(VLOOKUP($F82,'Parâmetros'!$A$5:$D$7,4,FALSE),""))</f>
        <v/>
      </c>
      <c r="M82" s="9">
        <f>IF(OR($I82="",$J82=""),"",ROUND($I82*(1-$J82),2))</f>
        <v/>
      </c>
      <c r="N82" s="23">
        <f>IF(OR($C82="",$K82="",$G82="",$L82=""),"",$C82+$K82+($G82-1)*$L82)</f>
        <v/>
      </c>
      <c r="O82" s="9">
        <f>IF(OR($B82="",$G82=""),"",IF(COUNTIFS(Recebimentos!$B$5:$B$104,$B82,Recebimentos!$C$5:$C$104,$G82)=0,"",SUMIFS(Recebimentos!$F$5:$F$104,Recebimentos!$B$5:$B$104,$B82,Recebimentos!$C$5:$C$104,$G82)))</f>
        <v/>
      </c>
      <c r="P82" s="9">
        <f>IF(OR($M82="",$O82=""),"",$O82-$M82)</f>
        <v/>
      </c>
      <c r="Q82" s="24">
        <f>IF(OR($A82="",$B82="",$G82="",$M82="",$N82=""),"",IF(COUNTIFS(Recebimentos!$B$5:$B$104,$B82,Recebimentos!$C$5:$C$104,$G82)=0,IF(TODAY()&gt;$N82+'Parâmetros'!$K$6,"Conferir atraso","Aguardando"),IF(COUNTIFS(Recebimentos!$B$5:$B$104,$B82,Recebimentos!$C$5:$C$104,$G82,Recebimentos!$E$5:$E$104,$E82)&lt;&gt;COUNTIFS(Recebimentos!$B$5:$B$104,$B82,Recebimentos!$C$5:$C$104,$G82),"Conferir adquirente",IF(ABS($P82)&lt;='Parâmetros'!$K$5,"Conciliado","Conferir valor"))))</f>
        <v/>
      </c>
    </row>
    <row r="83">
      <c r="A83" s="15" t="n"/>
      <c r="B83" s="15" t="n"/>
      <c r="C83" s="16" t="n"/>
      <c r="D83" s="15" t="n"/>
      <c r="E83" s="15" t="n"/>
      <c r="F83" s="15" t="n"/>
      <c r="G83" s="17" t="n"/>
      <c r="H83" s="17" t="n"/>
      <c r="I83" s="18" t="n"/>
      <c r="J83" s="19">
        <f>IF($F83="","",IFERROR(VLOOKUP($F83,'Parâmetros'!$A$5:$D$7,2,FALSE),""))</f>
        <v/>
      </c>
      <c r="K83" s="7">
        <f>IF($F83="","",IFERROR(VLOOKUP($F83,'Parâmetros'!$A$5:$D$7,3,FALSE),""))</f>
        <v/>
      </c>
      <c r="L83" s="7">
        <f>IF($F83="","",IFERROR(VLOOKUP($F83,'Parâmetros'!$A$5:$D$7,4,FALSE),""))</f>
        <v/>
      </c>
      <c r="M83" s="12">
        <f>IF(OR($I83="",$J83=""),"",ROUND($I83*(1-$J83),2))</f>
        <v/>
      </c>
      <c r="N83" s="20">
        <f>IF(OR($C83="",$K83="",$G83="",$L83=""),"",$C83+$K83+($G83-1)*$L83)</f>
        <v/>
      </c>
      <c r="O83" s="12">
        <f>IF(OR($B83="",$G83=""),"",IF(COUNTIFS(Recebimentos!$B$5:$B$104,$B83,Recebimentos!$C$5:$C$104,$G83)=0,"",SUMIFS(Recebimentos!$F$5:$F$104,Recebimentos!$B$5:$B$104,$B83,Recebimentos!$C$5:$C$104,$G83)))</f>
        <v/>
      </c>
      <c r="P83" s="12">
        <f>IF(OR($M83="",$O83=""),"",$O83-$M83)</f>
        <v/>
      </c>
      <c r="Q83" s="21">
        <f>IF(OR($A83="",$B83="",$G83="",$M83="",$N83=""),"",IF(COUNTIFS(Recebimentos!$B$5:$B$104,$B83,Recebimentos!$C$5:$C$104,$G83)=0,IF(TODAY()&gt;$N83+'Parâmetros'!$K$6,"Conferir atraso","Aguardando"),IF(COUNTIFS(Recebimentos!$B$5:$B$104,$B83,Recebimentos!$C$5:$C$104,$G83,Recebimentos!$E$5:$E$104,$E83)&lt;&gt;COUNTIFS(Recebimentos!$B$5:$B$104,$B83,Recebimentos!$C$5:$C$104,$G83),"Conferir adquirente",IF(ABS($P83)&lt;='Parâmetros'!$K$5,"Conciliado","Conferir valor"))))</f>
        <v/>
      </c>
    </row>
    <row r="84">
      <c r="A84" s="15" t="n"/>
      <c r="B84" s="15" t="n"/>
      <c r="C84" s="16" t="n"/>
      <c r="D84" s="15" t="n"/>
      <c r="E84" s="15" t="n"/>
      <c r="F84" s="15" t="n"/>
      <c r="G84" s="17" t="n"/>
      <c r="H84" s="17" t="n"/>
      <c r="I84" s="18" t="n"/>
      <c r="J84" s="22">
        <f>IF($F84="","",IFERROR(VLOOKUP($F84,'Parâmetros'!$A$5:$D$7,2,FALSE),""))</f>
        <v/>
      </c>
      <c r="K84" s="11">
        <f>IF($F84="","",IFERROR(VLOOKUP($F84,'Parâmetros'!$A$5:$D$7,3,FALSE),""))</f>
        <v/>
      </c>
      <c r="L84" s="11">
        <f>IF($F84="","",IFERROR(VLOOKUP($F84,'Parâmetros'!$A$5:$D$7,4,FALSE),""))</f>
        <v/>
      </c>
      <c r="M84" s="9">
        <f>IF(OR($I84="",$J84=""),"",ROUND($I84*(1-$J84),2))</f>
        <v/>
      </c>
      <c r="N84" s="23">
        <f>IF(OR($C84="",$K84="",$G84="",$L84=""),"",$C84+$K84+($G84-1)*$L84)</f>
        <v/>
      </c>
      <c r="O84" s="9">
        <f>IF(OR($B84="",$G84=""),"",IF(COUNTIFS(Recebimentos!$B$5:$B$104,$B84,Recebimentos!$C$5:$C$104,$G84)=0,"",SUMIFS(Recebimentos!$F$5:$F$104,Recebimentos!$B$5:$B$104,$B84,Recebimentos!$C$5:$C$104,$G84)))</f>
        <v/>
      </c>
      <c r="P84" s="9">
        <f>IF(OR($M84="",$O84=""),"",$O84-$M84)</f>
        <v/>
      </c>
      <c r="Q84" s="24">
        <f>IF(OR($A84="",$B84="",$G84="",$M84="",$N84=""),"",IF(COUNTIFS(Recebimentos!$B$5:$B$104,$B84,Recebimentos!$C$5:$C$104,$G84)=0,IF(TODAY()&gt;$N84+'Parâmetros'!$K$6,"Conferir atraso","Aguardando"),IF(COUNTIFS(Recebimentos!$B$5:$B$104,$B84,Recebimentos!$C$5:$C$104,$G84,Recebimentos!$E$5:$E$104,$E84)&lt;&gt;COUNTIFS(Recebimentos!$B$5:$B$104,$B84,Recebimentos!$C$5:$C$104,$G84),"Conferir adquirente",IF(ABS($P84)&lt;='Parâmetros'!$K$5,"Conciliado","Conferir valor"))))</f>
        <v/>
      </c>
    </row>
    <row r="85">
      <c r="A85" s="15" t="n"/>
      <c r="B85" s="15" t="n"/>
      <c r="C85" s="16" t="n"/>
      <c r="D85" s="15" t="n"/>
      <c r="E85" s="15" t="n"/>
      <c r="F85" s="15" t="n"/>
      <c r="G85" s="17" t="n"/>
      <c r="H85" s="17" t="n"/>
      <c r="I85" s="18" t="n"/>
      <c r="J85" s="19">
        <f>IF($F85="","",IFERROR(VLOOKUP($F85,'Parâmetros'!$A$5:$D$7,2,FALSE),""))</f>
        <v/>
      </c>
      <c r="K85" s="7">
        <f>IF($F85="","",IFERROR(VLOOKUP($F85,'Parâmetros'!$A$5:$D$7,3,FALSE),""))</f>
        <v/>
      </c>
      <c r="L85" s="7">
        <f>IF($F85="","",IFERROR(VLOOKUP($F85,'Parâmetros'!$A$5:$D$7,4,FALSE),""))</f>
        <v/>
      </c>
      <c r="M85" s="12">
        <f>IF(OR($I85="",$J85=""),"",ROUND($I85*(1-$J85),2))</f>
        <v/>
      </c>
      <c r="N85" s="20">
        <f>IF(OR($C85="",$K85="",$G85="",$L85=""),"",$C85+$K85+($G85-1)*$L85)</f>
        <v/>
      </c>
      <c r="O85" s="12">
        <f>IF(OR($B85="",$G85=""),"",IF(COUNTIFS(Recebimentos!$B$5:$B$104,$B85,Recebimentos!$C$5:$C$104,$G85)=0,"",SUMIFS(Recebimentos!$F$5:$F$104,Recebimentos!$B$5:$B$104,$B85,Recebimentos!$C$5:$C$104,$G85)))</f>
        <v/>
      </c>
      <c r="P85" s="12">
        <f>IF(OR($M85="",$O85=""),"",$O85-$M85)</f>
        <v/>
      </c>
      <c r="Q85" s="21">
        <f>IF(OR($A85="",$B85="",$G85="",$M85="",$N85=""),"",IF(COUNTIFS(Recebimentos!$B$5:$B$104,$B85,Recebimentos!$C$5:$C$104,$G85)=0,IF(TODAY()&gt;$N85+'Parâmetros'!$K$6,"Conferir atraso","Aguardando"),IF(COUNTIFS(Recebimentos!$B$5:$B$104,$B85,Recebimentos!$C$5:$C$104,$G85,Recebimentos!$E$5:$E$104,$E85)&lt;&gt;COUNTIFS(Recebimentos!$B$5:$B$104,$B85,Recebimentos!$C$5:$C$104,$G85),"Conferir adquirente",IF(ABS($P85)&lt;='Parâmetros'!$K$5,"Conciliado","Conferir valor"))))</f>
        <v/>
      </c>
    </row>
    <row r="86">
      <c r="A86" s="15" t="n"/>
      <c r="B86" s="15" t="n"/>
      <c r="C86" s="16" t="n"/>
      <c r="D86" s="15" t="n"/>
      <c r="E86" s="15" t="n"/>
      <c r="F86" s="15" t="n"/>
      <c r="G86" s="17" t="n"/>
      <c r="H86" s="17" t="n"/>
      <c r="I86" s="18" t="n"/>
      <c r="J86" s="22">
        <f>IF($F86="","",IFERROR(VLOOKUP($F86,'Parâmetros'!$A$5:$D$7,2,FALSE),""))</f>
        <v/>
      </c>
      <c r="K86" s="11">
        <f>IF($F86="","",IFERROR(VLOOKUP($F86,'Parâmetros'!$A$5:$D$7,3,FALSE),""))</f>
        <v/>
      </c>
      <c r="L86" s="11">
        <f>IF($F86="","",IFERROR(VLOOKUP($F86,'Parâmetros'!$A$5:$D$7,4,FALSE),""))</f>
        <v/>
      </c>
      <c r="M86" s="9">
        <f>IF(OR($I86="",$J86=""),"",ROUND($I86*(1-$J86),2))</f>
        <v/>
      </c>
      <c r="N86" s="23">
        <f>IF(OR($C86="",$K86="",$G86="",$L86=""),"",$C86+$K86+($G86-1)*$L86)</f>
        <v/>
      </c>
      <c r="O86" s="9">
        <f>IF(OR($B86="",$G86=""),"",IF(COUNTIFS(Recebimentos!$B$5:$B$104,$B86,Recebimentos!$C$5:$C$104,$G86)=0,"",SUMIFS(Recebimentos!$F$5:$F$104,Recebimentos!$B$5:$B$104,$B86,Recebimentos!$C$5:$C$104,$G86)))</f>
        <v/>
      </c>
      <c r="P86" s="9">
        <f>IF(OR($M86="",$O86=""),"",$O86-$M86)</f>
        <v/>
      </c>
      <c r="Q86" s="24">
        <f>IF(OR($A86="",$B86="",$G86="",$M86="",$N86=""),"",IF(COUNTIFS(Recebimentos!$B$5:$B$104,$B86,Recebimentos!$C$5:$C$104,$G86)=0,IF(TODAY()&gt;$N86+'Parâmetros'!$K$6,"Conferir atraso","Aguardando"),IF(COUNTIFS(Recebimentos!$B$5:$B$104,$B86,Recebimentos!$C$5:$C$104,$G86,Recebimentos!$E$5:$E$104,$E86)&lt;&gt;COUNTIFS(Recebimentos!$B$5:$B$104,$B86,Recebimentos!$C$5:$C$104,$G86),"Conferir adquirente",IF(ABS($P86)&lt;='Parâmetros'!$K$5,"Conciliado","Conferir valor"))))</f>
        <v/>
      </c>
    </row>
    <row r="87">
      <c r="A87" s="15" t="n"/>
      <c r="B87" s="15" t="n"/>
      <c r="C87" s="16" t="n"/>
      <c r="D87" s="15" t="n"/>
      <c r="E87" s="15" t="n"/>
      <c r="F87" s="15" t="n"/>
      <c r="G87" s="17" t="n"/>
      <c r="H87" s="17" t="n"/>
      <c r="I87" s="18" t="n"/>
      <c r="J87" s="19">
        <f>IF($F87="","",IFERROR(VLOOKUP($F87,'Parâmetros'!$A$5:$D$7,2,FALSE),""))</f>
        <v/>
      </c>
      <c r="K87" s="7">
        <f>IF($F87="","",IFERROR(VLOOKUP($F87,'Parâmetros'!$A$5:$D$7,3,FALSE),""))</f>
        <v/>
      </c>
      <c r="L87" s="7">
        <f>IF($F87="","",IFERROR(VLOOKUP($F87,'Parâmetros'!$A$5:$D$7,4,FALSE),""))</f>
        <v/>
      </c>
      <c r="M87" s="12">
        <f>IF(OR($I87="",$J87=""),"",ROUND($I87*(1-$J87),2))</f>
        <v/>
      </c>
      <c r="N87" s="20">
        <f>IF(OR($C87="",$K87="",$G87="",$L87=""),"",$C87+$K87+($G87-1)*$L87)</f>
        <v/>
      </c>
      <c r="O87" s="12">
        <f>IF(OR($B87="",$G87=""),"",IF(COUNTIFS(Recebimentos!$B$5:$B$104,$B87,Recebimentos!$C$5:$C$104,$G87)=0,"",SUMIFS(Recebimentos!$F$5:$F$104,Recebimentos!$B$5:$B$104,$B87,Recebimentos!$C$5:$C$104,$G87)))</f>
        <v/>
      </c>
      <c r="P87" s="12">
        <f>IF(OR($M87="",$O87=""),"",$O87-$M87)</f>
        <v/>
      </c>
      <c r="Q87" s="21">
        <f>IF(OR($A87="",$B87="",$G87="",$M87="",$N87=""),"",IF(COUNTIFS(Recebimentos!$B$5:$B$104,$B87,Recebimentos!$C$5:$C$104,$G87)=0,IF(TODAY()&gt;$N87+'Parâmetros'!$K$6,"Conferir atraso","Aguardando"),IF(COUNTIFS(Recebimentos!$B$5:$B$104,$B87,Recebimentos!$C$5:$C$104,$G87,Recebimentos!$E$5:$E$104,$E87)&lt;&gt;COUNTIFS(Recebimentos!$B$5:$B$104,$B87,Recebimentos!$C$5:$C$104,$G87),"Conferir adquirente",IF(ABS($P87)&lt;='Parâmetros'!$K$5,"Conciliado","Conferir valor"))))</f>
        <v/>
      </c>
    </row>
    <row r="88">
      <c r="A88" s="15" t="n"/>
      <c r="B88" s="15" t="n"/>
      <c r="C88" s="16" t="n"/>
      <c r="D88" s="15" t="n"/>
      <c r="E88" s="15" t="n"/>
      <c r="F88" s="15" t="n"/>
      <c r="G88" s="17" t="n"/>
      <c r="H88" s="17" t="n"/>
      <c r="I88" s="18" t="n"/>
      <c r="J88" s="22">
        <f>IF($F88="","",IFERROR(VLOOKUP($F88,'Parâmetros'!$A$5:$D$7,2,FALSE),""))</f>
        <v/>
      </c>
      <c r="K88" s="11">
        <f>IF($F88="","",IFERROR(VLOOKUP($F88,'Parâmetros'!$A$5:$D$7,3,FALSE),""))</f>
        <v/>
      </c>
      <c r="L88" s="11">
        <f>IF($F88="","",IFERROR(VLOOKUP($F88,'Parâmetros'!$A$5:$D$7,4,FALSE),""))</f>
        <v/>
      </c>
      <c r="M88" s="9">
        <f>IF(OR($I88="",$J88=""),"",ROUND($I88*(1-$J88),2))</f>
        <v/>
      </c>
      <c r="N88" s="23">
        <f>IF(OR($C88="",$K88="",$G88="",$L88=""),"",$C88+$K88+($G88-1)*$L88)</f>
        <v/>
      </c>
      <c r="O88" s="9">
        <f>IF(OR($B88="",$G88=""),"",IF(COUNTIFS(Recebimentos!$B$5:$B$104,$B88,Recebimentos!$C$5:$C$104,$G88)=0,"",SUMIFS(Recebimentos!$F$5:$F$104,Recebimentos!$B$5:$B$104,$B88,Recebimentos!$C$5:$C$104,$G88)))</f>
        <v/>
      </c>
      <c r="P88" s="9">
        <f>IF(OR($M88="",$O88=""),"",$O88-$M88)</f>
        <v/>
      </c>
      <c r="Q88" s="24">
        <f>IF(OR($A88="",$B88="",$G88="",$M88="",$N88=""),"",IF(COUNTIFS(Recebimentos!$B$5:$B$104,$B88,Recebimentos!$C$5:$C$104,$G88)=0,IF(TODAY()&gt;$N88+'Parâmetros'!$K$6,"Conferir atraso","Aguardando"),IF(COUNTIFS(Recebimentos!$B$5:$B$104,$B88,Recebimentos!$C$5:$C$104,$G88,Recebimentos!$E$5:$E$104,$E88)&lt;&gt;COUNTIFS(Recebimentos!$B$5:$B$104,$B88,Recebimentos!$C$5:$C$104,$G88),"Conferir adquirente",IF(ABS($P88)&lt;='Parâmetros'!$K$5,"Conciliado","Conferir valor"))))</f>
        <v/>
      </c>
    </row>
    <row r="89">
      <c r="A89" s="15" t="n"/>
      <c r="B89" s="15" t="n"/>
      <c r="C89" s="16" t="n"/>
      <c r="D89" s="15" t="n"/>
      <c r="E89" s="15" t="n"/>
      <c r="F89" s="15" t="n"/>
      <c r="G89" s="17" t="n"/>
      <c r="H89" s="17" t="n"/>
      <c r="I89" s="18" t="n"/>
      <c r="J89" s="19">
        <f>IF($F89="","",IFERROR(VLOOKUP($F89,'Parâmetros'!$A$5:$D$7,2,FALSE),""))</f>
        <v/>
      </c>
      <c r="K89" s="7">
        <f>IF($F89="","",IFERROR(VLOOKUP($F89,'Parâmetros'!$A$5:$D$7,3,FALSE),""))</f>
        <v/>
      </c>
      <c r="L89" s="7">
        <f>IF($F89="","",IFERROR(VLOOKUP($F89,'Parâmetros'!$A$5:$D$7,4,FALSE),""))</f>
        <v/>
      </c>
      <c r="M89" s="12">
        <f>IF(OR($I89="",$J89=""),"",ROUND($I89*(1-$J89),2))</f>
        <v/>
      </c>
      <c r="N89" s="20">
        <f>IF(OR($C89="",$K89="",$G89="",$L89=""),"",$C89+$K89+($G89-1)*$L89)</f>
        <v/>
      </c>
      <c r="O89" s="12">
        <f>IF(OR($B89="",$G89=""),"",IF(COUNTIFS(Recebimentos!$B$5:$B$104,$B89,Recebimentos!$C$5:$C$104,$G89)=0,"",SUMIFS(Recebimentos!$F$5:$F$104,Recebimentos!$B$5:$B$104,$B89,Recebimentos!$C$5:$C$104,$G89)))</f>
        <v/>
      </c>
      <c r="P89" s="12">
        <f>IF(OR($M89="",$O89=""),"",$O89-$M89)</f>
        <v/>
      </c>
      <c r="Q89" s="21">
        <f>IF(OR($A89="",$B89="",$G89="",$M89="",$N89=""),"",IF(COUNTIFS(Recebimentos!$B$5:$B$104,$B89,Recebimentos!$C$5:$C$104,$G89)=0,IF(TODAY()&gt;$N89+'Parâmetros'!$K$6,"Conferir atraso","Aguardando"),IF(COUNTIFS(Recebimentos!$B$5:$B$104,$B89,Recebimentos!$C$5:$C$104,$G89,Recebimentos!$E$5:$E$104,$E89)&lt;&gt;COUNTIFS(Recebimentos!$B$5:$B$104,$B89,Recebimentos!$C$5:$C$104,$G89),"Conferir adquirente",IF(ABS($P89)&lt;='Parâmetros'!$K$5,"Conciliado","Conferir valor"))))</f>
        <v/>
      </c>
    </row>
    <row r="90">
      <c r="A90" s="15" t="n"/>
      <c r="B90" s="15" t="n"/>
      <c r="C90" s="16" t="n"/>
      <c r="D90" s="15" t="n"/>
      <c r="E90" s="15" t="n"/>
      <c r="F90" s="15" t="n"/>
      <c r="G90" s="17" t="n"/>
      <c r="H90" s="17" t="n"/>
      <c r="I90" s="18" t="n"/>
      <c r="J90" s="22">
        <f>IF($F90="","",IFERROR(VLOOKUP($F90,'Parâmetros'!$A$5:$D$7,2,FALSE),""))</f>
        <v/>
      </c>
      <c r="K90" s="11">
        <f>IF($F90="","",IFERROR(VLOOKUP($F90,'Parâmetros'!$A$5:$D$7,3,FALSE),""))</f>
        <v/>
      </c>
      <c r="L90" s="11">
        <f>IF($F90="","",IFERROR(VLOOKUP($F90,'Parâmetros'!$A$5:$D$7,4,FALSE),""))</f>
        <v/>
      </c>
      <c r="M90" s="9">
        <f>IF(OR($I90="",$J90=""),"",ROUND($I90*(1-$J90),2))</f>
        <v/>
      </c>
      <c r="N90" s="23">
        <f>IF(OR($C90="",$K90="",$G90="",$L90=""),"",$C90+$K90+($G90-1)*$L90)</f>
        <v/>
      </c>
      <c r="O90" s="9">
        <f>IF(OR($B90="",$G90=""),"",IF(COUNTIFS(Recebimentos!$B$5:$B$104,$B90,Recebimentos!$C$5:$C$104,$G90)=0,"",SUMIFS(Recebimentos!$F$5:$F$104,Recebimentos!$B$5:$B$104,$B90,Recebimentos!$C$5:$C$104,$G90)))</f>
        <v/>
      </c>
      <c r="P90" s="9">
        <f>IF(OR($M90="",$O90=""),"",$O90-$M90)</f>
        <v/>
      </c>
      <c r="Q90" s="24">
        <f>IF(OR($A90="",$B90="",$G90="",$M90="",$N90=""),"",IF(COUNTIFS(Recebimentos!$B$5:$B$104,$B90,Recebimentos!$C$5:$C$104,$G90)=0,IF(TODAY()&gt;$N90+'Parâmetros'!$K$6,"Conferir atraso","Aguardando"),IF(COUNTIFS(Recebimentos!$B$5:$B$104,$B90,Recebimentos!$C$5:$C$104,$G90,Recebimentos!$E$5:$E$104,$E90)&lt;&gt;COUNTIFS(Recebimentos!$B$5:$B$104,$B90,Recebimentos!$C$5:$C$104,$G90),"Conferir adquirente",IF(ABS($P90)&lt;='Parâmetros'!$K$5,"Conciliado","Conferir valor"))))</f>
        <v/>
      </c>
    </row>
    <row r="91">
      <c r="A91" s="15" t="n"/>
      <c r="B91" s="15" t="n"/>
      <c r="C91" s="16" t="n"/>
      <c r="D91" s="15" t="n"/>
      <c r="E91" s="15" t="n"/>
      <c r="F91" s="15" t="n"/>
      <c r="G91" s="17" t="n"/>
      <c r="H91" s="17" t="n"/>
      <c r="I91" s="18" t="n"/>
      <c r="J91" s="19">
        <f>IF($F91="","",IFERROR(VLOOKUP($F91,'Parâmetros'!$A$5:$D$7,2,FALSE),""))</f>
        <v/>
      </c>
      <c r="K91" s="7">
        <f>IF($F91="","",IFERROR(VLOOKUP($F91,'Parâmetros'!$A$5:$D$7,3,FALSE),""))</f>
        <v/>
      </c>
      <c r="L91" s="7">
        <f>IF($F91="","",IFERROR(VLOOKUP($F91,'Parâmetros'!$A$5:$D$7,4,FALSE),""))</f>
        <v/>
      </c>
      <c r="M91" s="12">
        <f>IF(OR($I91="",$J91=""),"",ROUND($I91*(1-$J91),2))</f>
        <v/>
      </c>
      <c r="N91" s="20">
        <f>IF(OR($C91="",$K91="",$G91="",$L91=""),"",$C91+$K91+($G91-1)*$L91)</f>
        <v/>
      </c>
      <c r="O91" s="12">
        <f>IF(OR($B91="",$G91=""),"",IF(COUNTIFS(Recebimentos!$B$5:$B$104,$B91,Recebimentos!$C$5:$C$104,$G91)=0,"",SUMIFS(Recebimentos!$F$5:$F$104,Recebimentos!$B$5:$B$104,$B91,Recebimentos!$C$5:$C$104,$G91)))</f>
        <v/>
      </c>
      <c r="P91" s="12">
        <f>IF(OR($M91="",$O91=""),"",$O91-$M91)</f>
        <v/>
      </c>
      <c r="Q91" s="21">
        <f>IF(OR($A91="",$B91="",$G91="",$M91="",$N91=""),"",IF(COUNTIFS(Recebimentos!$B$5:$B$104,$B91,Recebimentos!$C$5:$C$104,$G91)=0,IF(TODAY()&gt;$N91+'Parâmetros'!$K$6,"Conferir atraso","Aguardando"),IF(COUNTIFS(Recebimentos!$B$5:$B$104,$B91,Recebimentos!$C$5:$C$104,$G91,Recebimentos!$E$5:$E$104,$E91)&lt;&gt;COUNTIFS(Recebimentos!$B$5:$B$104,$B91,Recebimentos!$C$5:$C$104,$G91),"Conferir adquirente",IF(ABS($P91)&lt;='Parâmetros'!$K$5,"Conciliado","Conferir valor"))))</f>
        <v/>
      </c>
    </row>
    <row r="92">
      <c r="A92" s="15" t="n"/>
      <c r="B92" s="15" t="n"/>
      <c r="C92" s="16" t="n"/>
      <c r="D92" s="15" t="n"/>
      <c r="E92" s="15" t="n"/>
      <c r="F92" s="15" t="n"/>
      <c r="G92" s="17" t="n"/>
      <c r="H92" s="17" t="n"/>
      <c r="I92" s="18" t="n"/>
      <c r="J92" s="22">
        <f>IF($F92="","",IFERROR(VLOOKUP($F92,'Parâmetros'!$A$5:$D$7,2,FALSE),""))</f>
        <v/>
      </c>
      <c r="K92" s="11">
        <f>IF($F92="","",IFERROR(VLOOKUP($F92,'Parâmetros'!$A$5:$D$7,3,FALSE),""))</f>
        <v/>
      </c>
      <c r="L92" s="11">
        <f>IF($F92="","",IFERROR(VLOOKUP($F92,'Parâmetros'!$A$5:$D$7,4,FALSE),""))</f>
        <v/>
      </c>
      <c r="M92" s="9">
        <f>IF(OR($I92="",$J92=""),"",ROUND($I92*(1-$J92),2))</f>
        <v/>
      </c>
      <c r="N92" s="23">
        <f>IF(OR($C92="",$K92="",$G92="",$L92=""),"",$C92+$K92+($G92-1)*$L92)</f>
        <v/>
      </c>
      <c r="O92" s="9">
        <f>IF(OR($B92="",$G92=""),"",IF(COUNTIFS(Recebimentos!$B$5:$B$104,$B92,Recebimentos!$C$5:$C$104,$G92)=0,"",SUMIFS(Recebimentos!$F$5:$F$104,Recebimentos!$B$5:$B$104,$B92,Recebimentos!$C$5:$C$104,$G92)))</f>
        <v/>
      </c>
      <c r="P92" s="9">
        <f>IF(OR($M92="",$O92=""),"",$O92-$M92)</f>
        <v/>
      </c>
      <c r="Q92" s="24">
        <f>IF(OR($A92="",$B92="",$G92="",$M92="",$N92=""),"",IF(COUNTIFS(Recebimentos!$B$5:$B$104,$B92,Recebimentos!$C$5:$C$104,$G92)=0,IF(TODAY()&gt;$N92+'Parâmetros'!$K$6,"Conferir atraso","Aguardando"),IF(COUNTIFS(Recebimentos!$B$5:$B$104,$B92,Recebimentos!$C$5:$C$104,$G92,Recebimentos!$E$5:$E$104,$E92)&lt;&gt;COUNTIFS(Recebimentos!$B$5:$B$104,$B92,Recebimentos!$C$5:$C$104,$G92),"Conferir adquirente",IF(ABS($P92)&lt;='Parâmetros'!$K$5,"Conciliado","Conferir valor"))))</f>
        <v/>
      </c>
    </row>
    <row r="93">
      <c r="A93" s="15" t="n"/>
      <c r="B93" s="15" t="n"/>
      <c r="C93" s="16" t="n"/>
      <c r="D93" s="15" t="n"/>
      <c r="E93" s="15" t="n"/>
      <c r="F93" s="15" t="n"/>
      <c r="G93" s="17" t="n"/>
      <c r="H93" s="17" t="n"/>
      <c r="I93" s="18" t="n"/>
      <c r="J93" s="19">
        <f>IF($F93="","",IFERROR(VLOOKUP($F93,'Parâmetros'!$A$5:$D$7,2,FALSE),""))</f>
        <v/>
      </c>
      <c r="K93" s="7">
        <f>IF($F93="","",IFERROR(VLOOKUP($F93,'Parâmetros'!$A$5:$D$7,3,FALSE),""))</f>
        <v/>
      </c>
      <c r="L93" s="7">
        <f>IF($F93="","",IFERROR(VLOOKUP($F93,'Parâmetros'!$A$5:$D$7,4,FALSE),""))</f>
        <v/>
      </c>
      <c r="M93" s="12">
        <f>IF(OR($I93="",$J93=""),"",ROUND($I93*(1-$J93),2))</f>
        <v/>
      </c>
      <c r="N93" s="20">
        <f>IF(OR($C93="",$K93="",$G93="",$L93=""),"",$C93+$K93+($G93-1)*$L93)</f>
        <v/>
      </c>
      <c r="O93" s="12">
        <f>IF(OR($B93="",$G93=""),"",IF(COUNTIFS(Recebimentos!$B$5:$B$104,$B93,Recebimentos!$C$5:$C$104,$G93)=0,"",SUMIFS(Recebimentos!$F$5:$F$104,Recebimentos!$B$5:$B$104,$B93,Recebimentos!$C$5:$C$104,$G93)))</f>
        <v/>
      </c>
      <c r="P93" s="12">
        <f>IF(OR($M93="",$O93=""),"",$O93-$M93)</f>
        <v/>
      </c>
      <c r="Q93" s="21">
        <f>IF(OR($A93="",$B93="",$G93="",$M93="",$N93=""),"",IF(COUNTIFS(Recebimentos!$B$5:$B$104,$B93,Recebimentos!$C$5:$C$104,$G93)=0,IF(TODAY()&gt;$N93+'Parâmetros'!$K$6,"Conferir atraso","Aguardando"),IF(COUNTIFS(Recebimentos!$B$5:$B$104,$B93,Recebimentos!$C$5:$C$104,$G93,Recebimentos!$E$5:$E$104,$E93)&lt;&gt;COUNTIFS(Recebimentos!$B$5:$B$104,$B93,Recebimentos!$C$5:$C$104,$G93),"Conferir adquirente",IF(ABS($P93)&lt;='Parâmetros'!$K$5,"Conciliado","Conferir valor"))))</f>
        <v/>
      </c>
    </row>
    <row r="94">
      <c r="A94" s="15" t="n"/>
      <c r="B94" s="15" t="n"/>
      <c r="C94" s="16" t="n"/>
      <c r="D94" s="15" t="n"/>
      <c r="E94" s="15" t="n"/>
      <c r="F94" s="15" t="n"/>
      <c r="G94" s="17" t="n"/>
      <c r="H94" s="17" t="n"/>
      <c r="I94" s="18" t="n"/>
      <c r="J94" s="22">
        <f>IF($F94="","",IFERROR(VLOOKUP($F94,'Parâmetros'!$A$5:$D$7,2,FALSE),""))</f>
        <v/>
      </c>
      <c r="K94" s="11">
        <f>IF($F94="","",IFERROR(VLOOKUP($F94,'Parâmetros'!$A$5:$D$7,3,FALSE),""))</f>
        <v/>
      </c>
      <c r="L94" s="11">
        <f>IF($F94="","",IFERROR(VLOOKUP($F94,'Parâmetros'!$A$5:$D$7,4,FALSE),""))</f>
        <v/>
      </c>
      <c r="M94" s="9">
        <f>IF(OR($I94="",$J94=""),"",ROUND($I94*(1-$J94),2))</f>
        <v/>
      </c>
      <c r="N94" s="23">
        <f>IF(OR($C94="",$K94="",$G94="",$L94=""),"",$C94+$K94+($G94-1)*$L94)</f>
        <v/>
      </c>
      <c r="O94" s="9">
        <f>IF(OR($B94="",$G94=""),"",IF(COUNTIFS(Recebimentos!$B$5:$B$104,$B94,Recebimentos!$C$5:$C$104,$G94)=0,"",SUMIFS(Recebimentos!$F$5:$F$104,Recebimentos!$B$5:$B$104,$B94,Recebimentos!$C$5:$C$104,$G94)))</f>
        <v/>
      </c>
      <c r="P94" s="9">
        <f>IF(OR($M94="",$O94=""),"",$O94-$M94)</f>
        <v/>
      </c>
      <c r="Q94" s="24">
        <f>IF(OR($A94="",$B94="",$G94="",$M94="",$N94=""),"",IF(COUNTIFS(Recebimentos!$B$5:$B$104,$B94,Recebimentos!$C$5:$C$104,$G94)=0,IF(TODAY()&gt;$N94+'Parâmetros'!$K$6,"Conferir atraso","Aguardando"),IF(COUNTIFS(Recebimentos!$B$5:$B$104,$B94,Recebimentos!$C$5:$C$104,$G94,Recebimentos!$E$5:$E$104,$E94)&lt;&gt;COUNTIFS(Recebimentos!$B$5:$B$104,$B94,Recebimentos!$C$5:$C$104,$G94),"Conferir adquirente",IF(ABS($P94)&lt;='Parâmetros'!$K$5,"Conciliado","Conferir valor"))))</f>
        <v/>
      </c>
    </row>
    <row r="95">
      <c r="A95" s="15" t="n"/>
      <c r="B95" s="15" t="n"/>
      <c r="C95" s="16" t="n"/>
      <c r="D95" s="15" t="n"/>
      <c r="E95" s="15" t="n"/>
      <c r="F95" s="15" t="n"/>
      <c r="G95" s="17" t="n"/>
      <c r="H95" s="17" t="n"/>
      <c r="I95" s="18" t="n"/>
      <c r="J95" s="19">
        <f>IF($F95="","",IFERROR(VLOOKUP($F95,'Parâmetros'!$A$5:$D$7,2,FALSE),""))</f>
        <v/>
      </c>
      <c r="K95" s="7">
        <f>IF($F95="","",IFERROR(VLOOKUP($F95,'Parâmetros'!$A$5:$D$7,3,FALSE),""))</f>
        <v/>
      </c>
      <c r="L95" s="7">
        <f>IF($F95="","",IFERROR(VLOOKUP($F95,'Parâmetros'!$A$5:$D$7,4,FALSE),""))</f>
        <v/>
      </c>
      <c r="M95" s="12">
        <f>IF(OR($I95="",$J95=""),"",ROUND($I95*(1-$J95),2))</f>
        <v/>
      </c>
      <c r="N95" s="20">
        <f>IF(OR($C95="",$K95="",$G95="",$L95=""),"",$C95+$K95+($G95-1)*$L95)</f>
        <v/>
      </c>
      <c r="O95" s="12">
        <f>IF(OR($B95="",$G95=""),"",IF(COUNTIFS(Recebimentos!$B$5:$B$104,$B95,Recebimentos!$C$5:$C$104,$G95)=0,"",SUMIFS(Recebimentos!$F$5:$F$104,Recebimentos!$B$5:$B$104,$B95,Recebimentos!$C$5:$C$104,$G95)))</f>
        <v/>
      </c>
      <c r="P95" s="12">
        <f>IF(OR($M95="",$O95=""),"",$O95-$M95)</f>
        <v/>
      </c>
      <c r="Q95" s="21">
        <f>IF(OR($A95="",$B95="",$G95="",$M95="",$N95=""),"",IF(COUNTIFS(Recebimentos!$B$5:$B$104,$B95,Recebimentos!$C$5:$C$104,$G95)=0,IF(TODAY()&gt;$N95+'Parâmetros'!$K$6,"Conferir atraso","Aguardando"),IF(COUNTIFS(Recebimentos!$B$5:$B$104,$B95,Recebimentos!$C$5:$C$104,$G95,Recebimentos!$E$5:$E$104,$E95)&lt;&gt;COUNTIFS(Recebimentos!$B$5:$B$104,$B95,Recebimentos!$C$5:$C$104,$G95),"Conferir adquirente",IF(ABS($P95)&lt;='Parâmetros'!$K$5,"Conciliado","Conferir valor"))))</f>
        <v/>
      </c>
    </row>
    <row r="96">
      <c r="A96" s="15" t="n"/>
      <c r="B96" s="15" t="n"/>
      <c r="C96" s="16" t="n"/>
      <c r="D96" s="15" t="n"/>
      <c r="E96" s="15" t="n"/>
      <c r="F96" s="15" t="n"/>
      <c r="G96" s="17" t="n"/>
      <c r="H96" s="17" t="n"/>
      <c r="I96" s="18" t="n"/>
      <c r="J96" s="22">
        <f>IF($F96="","",IFERROR(VLOOKUP($F96,'Parâmetros'!$A$5:$D$7,2,FALSE),""))</f>
        <v/>
      </c>
      <c r="K96" s="11">
        <f>IF($F96="","",IFERROR(VLOOKUP($F96,'Parâmetros'!$A$5:$D$7,3,FALSE),""))</f>
        <v/>
      </c>
      <c r="L96" s="11">
        <f>IF($F96="","",IFERROR(VLOOKUP($F96,'Parâmetros'!$A$5:$D$7,4,FALSE),""))</f>
        <v/>
      </c>
      <c r="M96" s="9">
        <f>IF(OR($I96="",$J96=""),"",ROUND($I96*(1-$J96),2))</f>
        <v/>
      </c>
      <c r="N96" s="23">
        <f>IF(OR($C96="",$K96="",$G96="",$L96=""),"",$C96+$K96+($G96-1)*$L96)</f>
        <v/>
      </c>
      <c r="O96" s="9">
        <f>IF(OR($B96="",$G96=""),"",IF(COUNTIFS(Recebimentos!$B$5:$B$104,$B96,Recebimentos!$C$5:$C$104,$G96)=0,"",SUMIFS(Recebimentos!$F$5:$F$104,Recebimentos!$B$5:$B$104,$B96,Recebimentos!$C$5:$C$104,$G96)))</f>
        <v/>
      </c>
      <c r="P96" s="9">
        <f>IF(OR($M96="",$O96=""),"",$O96-$M96)</f>
        <v/>
      </c>
      <c r="Q96" s="24">
        <f>IF(OR($A96="",$B96="",$G96="",$M96="",$N96=""),"",IF(COUNTIFS(Recebimentos!$B$5:$B$104,$B96,Recebimentos!$C$5:$C$104,$G96)=0,IF(TODAY()&gt;$N96+'Parâmetros'!$K$6,"Conferir atraso","Aguardando"),IF(COUNTIFS(Recebimentos!$B$5:$B$104,$B96,Recebimentos!$C$5:$C$104,$G96,Recebimentos!$E$5:$E$104,$E96)&lt;&gt;COUNTIFS(Recebimentos!$B$5:$B$104,$B96,Recebimentos!$C$5:$C$104,$G96),"Conferir adquirente",IF(ABS($P96)&lt;='Parâmetros'!$K$5,"Conciliado","Conferir valor"))))</f>
        <v/>
      </c>
    </row>
    <row r="97">
      <c r="A97" s="15" t="n"/>
      <c r="B97" s="15" t="n"/>
      <c r="C97" s="16" t="n"/>
      <c r="D97" s="15" t="n"/>
      <c r="E97" s="15" t="n"/>
      <c r="F97" s="15" t="n"/>
      <c r="G97" s="17" t="n"/>
      <c r="H97" s="17" t="n"/>
      <c r="I97" s="18" t="n"/>
      <c r="J97" s="19">
        <f>IF($F97="","",IFERROR(VLOOKUP($F97,'Parâmetros'!$A$5:$D$7,2,FALSE),""))</f>
        <v/>
      </c>
      <c r="K97" s="7">
        <f>IF($F97="","",IFERROR(VLOOKUP($F97,'Parâmetros'!$A$5:$D$7,3,FALSE),""))</f>
        <v/>
      </c>
      <c r="L97" s="7">
        <f>IF($F97="","",IFERROR(VLOOKUP($F97,'Parâmetros'!$A$5:$D$7,4,FALSE),""))</f>
        <v/>
      </c>
      <c r="M97" s="12">
        <f>IF(OR($I97="",$J97=""),"",ROUND($I97*(1-$J97),2))</f>
        <v/>
      </c>
      <c r="N97" s="20">
        <f>IF(OR($C97="",$K97="",$G97="",$L97=""),"",$C97+$K97+($G97-1)*$L97)</f>
        <v/>
      </c>
      <c r="O97" s="12">
        <f>IF(OR($B97="",$G97=""),"",IF(COUNTIFS(Recebimentos!$B$5:$B$104,$B97,Recebimentos!$C$5:$C$104,$G97)=0,"",SUMIFS(Recebimentos!$F$5:$F$104,Recebimentos!$B$5:$B$104,$B97,Recebimentos!$C$5:$C$104,$G97)))</f>
        <v/>
      </c>
      <c r="P97" s="12">
        <f>IF(OR($M97="",$O97=""),"",$O97-$M97)</f>
        <v/>
      </c>
      <c r="Q97" s="21">
        <f>IF(OR($A97="",$B97="",$G97="",$M97="",$N97=""),"",IF(COUNTIFS(Recebimentos!$B$5:$B$104,$B97,Recebimentos!$C$5:$C$104,$G97)=0,IF(TODAY()&gt;$N97+'Parâmetros'!$K$6,"Conferir atraso","Aguardando"),IF(COUNTIFS(Recebimentos!$B$5:$B$104,$B97,Recebimentos!$C$5:$C$104,$G97,Recebimentos!$E$5:$E$104,$E97)&lt;&gt;COUNTIFS(Recebimentos!$B$5:$B$104,$B97,Recebimentos!$C$5:$C$104,$G97),"Conferir adquirente",IF(ABS($P97)&lt;='Parâmetros'!$K$5,"Conciliado","Conferir valor"))))</f>
        <v/>
      </c>
    </row>
    <row r="98">
      <c r="A98" s="15" t="n"/>
      <c r="B98" s="15" t="n"/>
      <c r="C98" s="16" t="n"/>
      <c r="D98" s="15" t="n"/>
      <c r="E98" s="15" t="n"/>
      <c r="F98" s="15" t="n"/>
      <c r="G98" s="17" t="n"/>
      <c r="H98" s="17" t="n"/>
      <c r="I98" s="18" t="n"/>
      <c r="J98" s="22">
        <f>IF($F98="","",IFERROR(VLOOKUP($F98,'Parâmetros'!$A$5:$D$7,2,FALSE),""))</f>
        <v/>
      </c>
      <c r="K98" s="11">
        <f>IF($F98="","",IFERROR(VLOOKUP($F98,'Parâmetros'!$A$5:$D$7,3,FALSE),""))</f>
        <v/>
      </c>
      <c r="L98" s="11">
        <f>IF($F98="","",IFERROR(VLOOKUP($F98,'Parâmetros'!$A$5:$D$7,4,FALSE),""))</f>
        <v/>
      </c>
      <c r="M98" s="9">
        <f>IF(OR($I98="",$J98=""),"",ROUND($I98*(1-$J98),2))</f>
        <v/>
      </c>
      <c r="N98" s="23">
        <f>IF(OR($C98="",$K98="",$G98="",$L98=""),"",$C98+$K98+($G98-1)*$L98)</f>
        <v/>
      </c>
      <c r="O98" s="9">
        <f>IF(OR($B98="",$G98=""),"",IF(COUNTIFS(Recebimentos!$B$5:$B$104,$B98,Recebimentos!$C$5:$C$104,$G98)=0,"",SUMIFS(Recebimentos!$F$5:$F$104,Recebimentos!$B$5:$B$104,$B98,Recebimentos!$C$5:$C$104,$G98)))</f>
        <v/>
      </c>
      <c r="P98" s="9">
        <f>IF(OR($M98="",$O98=""),"",$O98-$M98)</f>
        <v/>
      </c>
      <c r="Q98" s="24">
        <f>IF(OR($A98="",$B98="",$G98="",$M98="",$N98=""),"",IF(COUNTIFS(Recebimentos!$B$5:$B$104,$B98,Recebimentos!$C$5:$C$104,$G98)=0,IF(TODAY()&gt;$N98+'Parâmetros'!$K$6,"Conferir atraso","Aguardando"),IF(COUNTIFS(Recebimentos!$B$5:$B$104,$B98,Recebimentos!$C$5:$C$104,$G98,Recebimentos!$E$5:$E$104,$E98)&lt;&gt;COUNTIFS(Recebimentos!$B$5:$B$104,$B98,Recebimentos!$C$5:$C$104,$G98),"Conferir adquirente",IF(ABS($P98)&lt;='Parâmetros'!$K$5,"Conciliado","Conferir valor"))))</f>
        <v/>
      </c>
    </row>
    <row r="99">
      <c r="A99" s="15" t="n"/>
      <c r="B99" s="15" t="n"/>
      <c r="C99" s="16" t="n"/>
      <c r="D99" s="15" t="n"/>
      <c r="E99" s="15" t="n"/>
      <c r="F99" s="15" t="n"/>
      <c r="G99" s="17" t="n"/>
      <c r="H99" s="17" t="n"/>
      <c r="I99" s="18" t="n"/>
      <c r="J99" s="19">
        <f>IF($F99="","",IFERROR(VLOOKUP($F99,'Parâmetros'!$A$5:$D$7,2,FALSE),""))</f>
        <v/>
      </c>
      <c r="K99" s="7">
        <f>IF($F99="","",IFERROR(VLOOKUP($F99,'Parâmetros'!$A$5:$D$7,3,FALSE),""))</f>
        <v/>
      </c>
      <c r="L99" s="7">
        <f>IF($F99="","",IFERROR(VLOOKUP($F99,'Parâmetros'!$A$5:$D$7,4,FALSE),""))</f>
        <v/>
      </c>
      <c r="M99" s="12">
        <f>IF(OR($I99="",$J99=""),"",ROUND($I99*(1-$J99),2))</f>
        <v/>
      </c>
      <c r="N99" s="20">
        <f>IF(OR($C99="",$K99="",$G99="",$L99=""),"",$C99+$K99+($G99-1)*$L99)</f>
        <v/>
      </c>
      <c r="O99" s="12">
        <f>IF(OR($B99="",$G99=""),"",IF(COUNTIFS(Recebimentos!$B$5:$B$104,$B99,Recebimentos!$C$5:$C$104,$G99)=0,"",SUMIFS(Recebimentos!$F$5:$F$104,Recebimentos!$B$5:$B$104,$B99,Recebimentos!$C$5:$C$104,$G99)))</f>
        <v/>
      </c>
      <c r="P99" s="12">
        <f>IF(OR($M99="",$O99=""),"",$O99-$M99)</f>
        <v/>
      </c>
      <c r="Q99" s="21">
        <f>IF(OR($A99="",$B99="",$G99="",$M99="",$N99=""),"",IF(COUNTIFS(Recebimentos!$B$5:$B$104,$B99,Recebimentos!$C$5:$C$104,$G99)=0,IF(TODAY()&gt;$N99+'Parâmetros'!$K$6,"Conferir atraso","Aguardando"),IF(COUNTIFS(Recebimentos!$B$5:$B$104,$B99,Recebimentos!$C$5:$C$104,$G99,Recebimentos!$E$5:$E$104,$E99)&lt;&gt;COUNTIFS(Recebimentos!$B$5:$B$104,$B99,Recebimentos!$C$5:$C$104,$G99),"Conferir adquirente",IF(ABS($P99)&lt;='Parâmetros'!$K$5,"Conciliado","Conferir valor"))))</f>
        <v/>
      </c>
    </row>
    <row r="100">
      <c r="A100" s="15" t="n"/>
      <c r="B100" s="15" t="n"/>
      <c r="C100" s="16" t="n"/>
      <c r="D100" s="15" t="n"/>
      <c r="E100" s="15" t="n"/>
      <c r="F100" s="15" t="n"/>
      <c r="G100" s="17" t="n"/>
      <c r="H100" s="17" t="n"/>
      <c r="I100" s="18" t="n"/>
      <c r="J100" s="22">
        <f>IF($F100="","",IFERROR(VLOOKUP($F100,'Parâmetros'!$A$5:$D$7,2,FALSE),""))</f>
        <v/>
      </c>
      <c r="K100" s="11">
        <f>IF($F100="","",IFERROR(VLOOKUP($F100,'Parâmetros'!$A$5:$D$7,3,FALSE),""))</f>
        <v/>
      </c>
      <c r="L100" s="11">
        <f>IF($F100="","",IFERROR(VLOOKUP($F100,'Parâmetros'!$A$5:$D$7,4,FALSE),""))</f>
        <v/>
      </c>
      <c r="M100" s="9">
        <f>IF(OR($I100="",$J100=""),"",ROUND($I100*(1-$J100),2))</f>
        <v/>
      </c>
      <c r="N100" s="23">
        <f>IF(OR($C100="",$K100="",$G100="",$L100=""),"",$C100+$K100+($G100-1)*$L100)</f>
        <v/>
      </c>
      <c r="O100" s="9">
        <f>IF(OR($B100="",$G100=""),"",IF(COUNTIFS(Recebimentos!$B$5:$B$104,$B100,Recebimentos!$C$5:$C$104,$G100)=0,"",SUMIFS(Recebimentos!$F$5:$F$104,Recebimentos!$B$5:$B$104,$B100,Recebimentos!$C$5:$C$104,$G100)))</f>
        <v/>
      </c>
      <c r="P100" s="9">
        <f>IF(OR($M100="",$O100=""),"",$O100-$M100)</f>
        <v/>
      </c>
      <c r="Q100" s="24">
        <f>IF(OR($A100="",$B100="",$G100="",$M100="",$N100=""),"",IF(COUNTIFS(Recebimentos!$B$5:$B$104,$B100,Recebimentos!$C$5:$C$104,$G100)=0,IF(TODAY()&gt;$N100+'Parâmetros'!$K$6,"Conferir atraso","Aguardando"),IF(COUNTIFS(Recebimentos!$B$5:$B$104,$B100,Recebimentos!$C$5:$C$104,$G100,Recebimentos!$E$5:$E$104,$E100)&lt;&gt;COUNTIFS(Recebimentos!$B$5:$B$104,$B100,Recebimentos!$C$5:$C$104,$G100),"Conferir adquirente",IF(ABS($P100)&lt;='Parâmetros'!$K$5,"Conciliado","Conferir valor"))))</f>
        <v/>
      </c>
    </row>
    <row r="101">
      <c r="A101" s="15" t="n"/>
      <c r="B101" s="15" t="n"/>
      <c r="C101" s="16" t="n"/>
      <c r="D101" s="15" t="n"/>
      <c r="E101" s="15" t="n"/>
      <c r="F101" s="15" t="n"/>
      <c r="G101" s="17" t="n"/>
      <c r="H101" s="17" t="n"/>
      <c r="I101" s="18" t="n"/>
      <c r="J101" s="19">
        <f>IF($F101="","",IFERROR(VLOOKUP($F101,'Parâmetros'!$A$5:$D$7,2,FALSE),""))</f>
        <v/>
      </c>
      <c r="K101" s="7">
        <f>IF($F101="","",IFERROR(VLOOKUP($F101,'Parâmetros'!$A$5:$D$7,3,FALSE),""))</f>
        <v/>
      </c>
      <c r="L101" s="7">
        <f>IF($F101="","",IFERROR(VLOOKUP($F101,'Parâmetros'!$A$5:$D$7,4,FALSE),""))</f>
        <v/>
      </c>
      <c r="M101" s="12">
        <f>IF(OR($I101="",$J101=""),"",ROUND($I101*(1-$J101),2))</f>
        <v/>
      </c>
      <c r="N101" s="20">
        <f>IF(OR($C101="",$K101="",$G101="",$L101=""),"",$C101+$K101+($G101-1)*$L101)</f>
        <v/>
      </c>
      <c r="O101" s="12">
        <f>IF(OR($B101="",$G101=""),"",IF(COUNTIFS(Recebimentos!$B$5:$B$104,$B101,Recebimentos!$C$5:$C$104,$G101)=0,"",SUMIFS(Recebimentos!$F$5:$F$104,Recebimentos!$B$5:$B$104,$B101,Recebimentos!$C$5:$C$104,$G101)))</f>
        <v/>
      </c>
      <c r="P101" s="12">
        <f>IF(OR($M101="",$O101=""),"",$O101-$M101)</f>
        <v/>
      </c>
      <c r="Q101" s="21">
        <f>IF(OR($A101="",$B101="",$G101="",$M101="",$N101=""),"",IF(COUNTIFS(Recebimentos!$B$5:$B$104,$B101,Recebimentos!$C$5:$C$104,$G101)=0,IF(TODAY()&gt;$N101+'Parâmetros'!$K$6,"Conferir atraso","Aguardando"),IF(COUNTIFS(Recebimentos!$B$5:$B$104,$B101,Recebimentos!$C$5:$C$104,$G101,Recebimentos!$E$5:$E$104,$E101)&lt;&gt;COUNTIFS(Recebimentos!$B$5:$B$104,$B101,Recebimentos!$C$5:$C$104,$G101),"Conferir adquirente",IF(ABS($P101)&lt;='Parâmetros'!$K$5,"Conciliado","Conferir valor"))))</f>
        <v/>
      </c>
    </row>
    <row r="102">
      <c r="A102" s="15" t="n"/>
      <c r="B102" s="15" t="n"/>
      <c r="C102" s="16" t="n"/>
      <c r="D102" s="15" t="n"/>
      <c r="E102" s="15" t="n"/>
      <c r="F102" s="15" t="n"/>
      <c r="G102" s="17" t="n"/>
      <c r="H102" s="17" t="n"/>
      <c r="I102" s="18" t="n"/>
      <c r="J102" s="22">
        <f>IF($F102="","",IFERROR(VLOOKUP($F102,'Parâmetros'!$A$5:$D$7,2,FALSE),""))</f>
        <v/>
      </c>
      <c r="K102" s="11">
        <f>IF($F102="","",IFERROR(VLOOKUP($F102,'Parâmetros'!$A$5:$D$7,3,FALSE),""))</f>
        <v/>
      </c>
      <c r="L102" s="11">
        <f>IF($F102="","",IFERROR(VLOOKUP($F102,'Parâmetros'!$A$5:$D$7,4,FALSE),""))</f>
        <v/>
      </c>
      <c r="M102" s="9">
        <f>IF(OR($I102="",$J102=""),"",ROUND($I102*(1-$J102),2))</f>
        <v/>
      </c>
      <c r="N102" s="23">
        <f>IF(OR($C102="",$K102="",$G102="",$L102=""),"",$C102+$K102+($G102-1)*$L102)</f>
        <v/>
      </c>
      <c r="O102" s="9">
        <f>IF(OR($B102="",$G102=""),"",IF(COUNTIFS(Recebimentos!$B$5:$B$104,$B102,Recebimentos!$C$5:$C$104,$G102)=0,"",SUMIFS(Recebimentos!$F$5:$F$104,Recebimentos!$B$5:$B$104,$B102,Recebimentos!$C$5:$C$104,$G102)))</f>
        <v/>
      </c>
      <c r="P102" s="9">
        <f>IF(OR($M102="",$O102=""),"",$O102-$M102)</f>
        <v/>
      </c>
      <c r="Q102" s="24">
        <f>IF(OR($A102="",$B102="",$G102="",$M102="",$N102=""),"",IF(COUNTIFS(Recebimentos!$B$5:$B$104,$B102,Recebimentos!$C$5:$C$104,$G102)=0,IF(TODAY()&gt;$N102+'Parâmetros'!$K$6,"Conferir atraso","Aguardando"),IF(COUNTIFS(Recebimentos!$B$5:$B$104,$B102,Recebimentos!$C$5:$C$104,$G102,Recebimentos!$E$5:$E$104,$E102)&lt;&gt;COUNTIFS(Recebimentos!$B$5:$B$104,$B102,Recebimentos!$C$5:$C$104,$G102),"Conferir adquirente",IF(ABS($P102)&lt;='Parâmetros'!$K$5,"Conciliado","Conferir valor"))))</f>
        <v/>
      </c>
    </row>
    <row r="103">
      <c r="A103" s="15" t="n"/>
      <c r="B103" s="15" t="n"/>
      <c r="C103" s="16" t="n"/>
      <c r="D103" s="15" t="n"/>
      <c r="E103" s="15" t="n"/>
      <c r="F103" s="15" t="n"/>
      <c r="G103" s="17" t="n"/>
      <c r="H103" s="17" t="n"/>
      <c r="I103" s="18" t="n"/>
      <c r="J103" s="19">
        <f>IF($F103="","",IFERROR(VLOOKUP($F103,'Parâmetros'!$A$5:$D$7,2,FALSE),""))</f>
        <v/>
      </c>
      <c r="K103" s="7">
        <f>IF($F103="","",IFERROR(VLOOKUP($F103,'Parâmetros'!$A$5:$D$7,3,FALSE),""))</f>
        <v/>
      </c>
      <c r="L103" s="7">
        <f>IF($F103="","",IFERROR(VLOOKUP($F103,'Parâmetros'!$A$5:$D$7,4,FALSE),""))</f>
        <v/>
      </c>
      <c r="M103" s="12">
        <f>IF(OR($I103="",$J103=""),"",ROUND($I103*(1-$J103),2))</f>
        <v/>
      </c>
      <c r="N103" s="20">
        <f>IF(OR($C103="",$K103="",$G103="",$L103=""),"",$C103+$K103+($G103-1)*$L103)</f>
        <v/>
      </c>
      <c r="O103" s="12">
        <f>IF(OR($B103="",$G103=""),"",IF(COUNTIFS(Recebimentos!$B$5:$B$104,$B103,Recebimentos!$C$5:$C$104,$G103)=0,"",SUMIFS(Recebimentos!$F$5:$F$104,Recebimentos!$B$5:$B$104,$B103,Recebimentos!$C$5:$C$104,$G103)))</f>
        <v/>
      </c>
      <c r="P103" s="12">
        <f>IF(OR($M103="",$O103=""),"",$O103-$M103)</f>
        <v/>
      </c>
      <c r="Q103" s="21">
        <f>IF(OR($A103="",$B103="",$G103="",$M103="",$N103=""),"",IF(COUNTIFS(Recebimentos!$B$5:$B$104,$B103,Recebimentos!$C$5:$C$104,$G103)=0,IF(TODAY()&gt;$N103+'Parâmetros'!$K$6,"Conferir atraso","Aguardando"),IF(COUNTIFS(Recebimentos!$B$5:$B$104,$B103,Recebimentos!$C$5:$C$104,$G103,Recebimentos!$E$5:$E$104,$E103)&lt;&gt;COUNTIFS(Recebimentos!$B$5:$B$104,$B103,Recebimentos!$C$5:$C$104,$G103),"Conferir adquirente",IF(ABS($P103)&lt;='Parâmetros'!$K$5,"Conciliado","Conferir valor"))))</f>
        <v/>
      </c>
    </row>
    <row r="104">
      <c r="A104" s="15" t="n"/>
      <c r="B104" s="15" t="n"/>
      <c r="C104" s="16" t="n"/>
      <c r="D104" s="15" t="n"/>
      <c r="E104" s="15" t="n"/>
      <c r="F104" s="15" t="n"/>
      <c r="G104" s="17" t="n"/>
      <c r="H104" s="17" t="n"/>
      <c r="I104" s="18" t="n"/>
      <c r="J104" s="22">
        <f>IF($F104="","",IFERROR(VLOOKUP($F104,'Parâmetros'!$A$5:$D$7,2,FALSE),""))</f>
        <v/>
      </c>
      <c r="K104" s="11">
        <f>IF($F104="","",IFERROR(VLOOKUP($F104,'Parâmetros'!$A$5:$D$7,3,FALSE),""))</f>
        <v/>
      </c>
      <c r="L104" s="11">
        <f>IF($F104="","",IFERROR(VLOOKUP($F104,'Parâmetros'!$A$5:$D$7,4,FALSE),""))</f>
        <v/>
      </c>
      <c r="M104" s="9">
        <f>IF(OR($I104="",$J104=""),"",ROUND($I104*(1-$J104),2))</f>
        <v/>
      </c>
      <c r="N104" s="23">
        <f>IF(OR($C104="",$K104="",$G104="",$L104=""),"",$C104+$K104+($G104-1)*$L104)</f>
        <v/>
      </c>
      <c r="O104" s="9">
        <f>IF(OR($B104="",$G104=""),"",IF(COUNTIFS(Recebimentos!$B$5:$B$104,$B104,Recebimentos!$C$5:$C$104,$G104)=0,"",SUMIFS(Recebimentos!$F$5:$F$104,Recebimentos!$B$5:$B$104,$B104,Recebimentos!$C$5:$C$104,$G104)))</f>
        <v/>
      </c>
      <c r="P104" s="9">
        <f>IF(OR($M104="",$O104=""),"",$O104-$M104)</f>
        <v/>
      </c>
      <c r="Q104" s="24">
        <f>IF(OR($A104="",$B104="",$G104="",$M104="",$N104=""),"",IF(COUNTIFS(Recebimentos!$B$5:$B$104,$B104,Recebimentos!$C$5:$C$104,$G104)=0,IF(TODAY()&gt;$N104+'Parâmetros'!$K$6,"Conferir atraso","Aguardando"),IF(COUNTIFS(Recebimentos!$B$5:$B$104,$B104,Recebimentos!$C$5:$C$104,$G104,Recebimentos!$E$5:$E$104,$E104)&lt;&gt;COUNTIFS(Recebimentos!$B$5:$B$104,$B104,Recebimentos!$C$5:$C$104,$G104),"Conferir adquirente",IF(ABS($P104)&lt;='Parâmetros'!$K$5,"Conciliado","Conferir valor"))))</f>
        <v/>
      </c>
    </row>
  </sheetData>
  <autoFilter ref="A4:Q104"/>
  <mergeCells count="1">
    <mergeCell ref="A1:Q1"/>
  </mergeCells>
  <conditionalFormatting sqref="Q5:Q104">
    <cfRule type="expression" priority="1" dxfId="0">
      <formula>$Q5="Conciliado"</formula>
    </cfRule>
    <cfRule type="expression" priority="2" dxfId="1">
      <formula>LEFT($Q5,8)="Conferir"</formula>
    </cfRule>
    <cfRule type="expression" priority="3" dxfId="2">
      <formula>$Q5="Aguardando"</formula>
    </cfRule>
  </conditionalFormatting>
  <dataValidations count="6">
    <dataValidation sqref="C5:C104" showDropDown="0" showInputMessage="1" showErrorMessage="1" allowBlank="0" errorTitle="Data inválida" error="Informe uma data dentro do período operacional preparado." promptTitle="Data inválida" prompt="Informe uma data dentro do período operacional preparado." type="date" operator="between">
      <formula1>DATE(2021,9,9)</formula1>
      <formula2>DATE(2031,9,7)</formula2>
    </dataValidation>
    <dataValidation sqref="E5:E104" showDropDown="0" showInputMessage="1" showErrorMessage="1" allowBlank="0" errorTitle="Credenciadora inválida" error="Selecione uma credenciadora da lista editável em Parâmetros." promptTitle="Credenciadora inválida" prompt="Selecione uma credenciadora da lista editável em Parâmetros." type="list">
      <formula1>$AA$5:$AA$7</formula1>
    </dataValidation>
    <dataValidation sqref="F5:F104" showDropDown="0" showInputMessage="1" showErrorMessage="1" allowBlank="0" errorTitle="Plano inválido" error="Selecione um plano da lista editável em Parâmetros." promptTitle="Plano inválido" prompt="Selecione um plano da lista editável em Parâmetros." type="list">
      <formula1>$Z$5:$Z$7</formula1>
    </dataValidation>
    <dataValidation sqref="G5:G104" showDropDown="0" showInputMessage="1" showErrorMessage="1" allowBlank="0" errorTitle="Parcela inválida" error="Informe uma parcela inteira, dentro do limite e não superior ao total." promptTitle="Parcela inválida" prompt="Informe uma parcela inteira, dentro do limite e não superior ao total." type="custom">
      <formula1>=OR(G5="",AND(ISNUMBER(G5),G5=INT(G5),G5&gt;=1,G5&lt;=$Z$2,OR(H5="",G5&lt;=H5)))</formula1>
    </dataValidation>
    <dataValidation sqref="H5:H104" showDropDown="0" showInputMessage="1" showErrorMessage="1" allowBlank="0" errorTitle="Total inválido" error="Informe um total inteiro, dentro do limite e não inferior à parcela." promptTitle="Total inválido" prompt="Informe um total inteiro, dentro do limite e não inferior à parcela." type="custom">
      <formula1>=OR(H5="",AND(ISNUMBER(H5),H5=INT(H5),H5&gt;=1,H5&lt;=$Z$2,OR(G5="",H5&gt;=G5)))</formula1>
    </dataValidation>
    <dataValidation sqref="I5:I104" showDropDown="0" showInputMessage="1" showErrorMessage="1" allowBlank="0" errorTitle="Valor inválido" error="Informe um valor positivo de até R$ 1.000.000,00." promptTitle="Valor inválido" prompt="Informe um valor positivo de até R$ 1.000.000,00." type="decimal" operator="between">
      <formula1>0.01</formula1>
      <formula2>1000000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Z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1" customWidth="1" min="3" max="3"/>
    <col width="16" customWidth="1" min="4" max="4"/>
    <col width="34" customWidth="1" min="5" max="5"/>
    <col width="18" customWidth="1" min="6" max="6"/>
    <col width="18" customWidth="1" min="7" max="7"/>
    <col width="15" customWidth="1" min="8" max="8"/>
    <col width="24" customWidth="1" min="9" max="9"/>
    <col hidden="1" width="13" customWidth="1" min="26" max="26"/>
  </cols>
  <sheetData>
    <row r="1" ht="27" customHeight="1">
      <c r="A1" s="1" t="inlineStr">
        <is>
          <t>Créditos recebidos</t>
        </is>
      </c>
    </row>
    <row r="2" ht="30" customHeight="1">
      <c r="A2" s="2" t="inlineStr">
        <is>
          <t>Registre apenas créditos observados. Exemplos e credenciadoras são fictícios.</t>
        </is>
      </c>
      <c r="Z2">
        <f>'Parâmetros'!$K$7</f>
        <v/>
      </c>
    </row>
    <row r="3"/>
    <row r="4" ht="30" customHeight="1">
      <c r="A4" s="3" t="inlineStr">
        <is>
          <t>ID do crédito</t>
        </is>
      </c>
      <c r="B4" s="3" t="inlineStr">
        <is>
          <t>ID da venda</t>
        </is>
      </c>
      <c r="C4" s="3" t="inlineStr">
        <is>
          <t>Parcela</t>
        </is>
      </c>
      <c r="D4" s="3" t="inlineStr">
        <is>
          <t>Data do crédito</t>
        </is>
      </c>
      <c r="E4" s="3" t="inlineStr">
        <is>
          <t>Credenciadora</t>
        </is>
      </c>
      <c r="F4" s="3" t="inlineStr">
        <is>
          <t>Valor recebido</t>
        </is>
      </c>
      <c r="G4" s="3" t="inlineStr">
        <is>
          <t>Valor previsto</t>
        </is>
      </c>
      <c r="H4" s="3" t="inlineStr">
        <is>
          <t>Diferença</t>
        </is>
      </c>
      <c r="I4" s="3" t="inlineStr">
        <is>
          <t>Situação</t>
        </is>
      </c>
    </row>
    <row r="5">
      <c r="A5" s="15" t="inlineStr">
        <is>
          <t>RC-0001</t>
        </is>
      </c>
      <c r="B5" s="15" t="inlineStr">
        <is>
          <t>VD-1001</t>
        </is>
      </c>
      <c r="C5" s="17" t="n">
        <v>1</v>
      </c>
      <c r="D5" s="16" t="n">
        <v>46257</v>
      </c>
      <c r="E5" s="15" t="inlineStr">
        <is>
          <t>Credenciadora Aurora Fictícia</t>
        </is>
      </c>
      <c r="F5" s="18" t="n">
        <v>118.09</v>
      </c>
      <c r="G5" s="12">
        <f>IF(OR($B5="",$C5=""),"",IF(COUNTIFS(Vendas!$B$5:$B$104,$B5,Vendas!$G$5:$G$104,$C5)=0,"",SUMIFS(Vendas!$M$5:$M$104,Vendas!$B$5:$B$104,$B5,Vendas!$G$5:$G$104,$C5)))</f>
        <v/>
      </c>
      <c r="H5" s="12">
        <f>IF(OR($F5="",$G5=""),"",$F5-$G5)</f>
        <v/>
      </c>
      <c r="I5" s="21">
        <f>IF(OR($A5="",$B5="",$C5="",$F5=""),"",IF($G5="","Sem previsão",IF(COUNTIFS(Vendas!$B$5:$B$104,$B5,Vendas!$G$5:$G$104,$C5,Vendas!$E$5:$E$104,$E5)=0,"Conferir adquirente",IF(ABS($H5)&lt;='Parâmetros'!$K$5,"Conciliado","Conferir valor"))))</f>
        <v/>
      </c>
      <c r="Z5">
        <f>'Parâmetros'!$F$5</f>
        <v/>
      </c>
    </row>
    <row r="6">
      <c r="A6" s="15" t="inlineStr">
        <is>
          <t>RC-0002</t>
        </is>
      </c>
      <c r="B6" s="15" t="inlineStr">
        <is>
          <t>VD-1003</t>
        </is>
      </c>
      <c r="C6" s="17" t="n">
        <v>1</v>
      </c>
      <c r="D6" s="16" t="n">
        <v>46259</v>
      </c>
      <c r="E6" s="15" t="inlineStr">
        <is>
          <t>Rede Ipê Fictícia</t>
        </is>
      </c>
      <c r="F6" s="18" t="n">
        <v>241.78</v>
      </c>
      <c r="G6" s="9">
        <f>IF(OR($B6="",$C6=""),"",IF(COUNTIFS(Vendas!$B$5:$B$104,$B6,Vendas!$G$5:$G$104,$C6)=0,"",SUMIFS(Vendas!$M$5:$M$104,Vendas!$B$5:$B$104,$B6,Vendas!$G$5:$G$104,$C6)))</f>
        <v/>
      </c>
      <c r="H6" s="9">
        <f>IF(OR($F6="",$G6=""),"",$F6-$G6)</f>
        <v/>
      </c>
      <c r="I6" s="24">
        <f>IF(OR($A6="",$B6="",$C6="",$F6=""),"",IF($G6="","Sem previsão",IF(COUNTIFS(Vendas!$B$5:$B$104,$B6,Vendas!$G$5:$G$104,$C6,Vendas!$E$5:$E$104,$E6)=0,"Conferir adquirente",IF(ABS($H6)&lt;='Parâmetros'!$K$5,"Conciliado","Conferir valor"))))</f>
        <v/>
      </c>
      <c r="Z6">
        <f>'Parâmetros'!$F$6</f>
        <v/>
      </c>
    </row>
    <row r="7">
      <c r="A7" s="15" t="inlineStr">
        <is>
          <t>RC-0003</t>
        </is>
      </c>
      <c r="B7" s="15" t="inlineStr">
        <is>
          <t>VD-1004</t>
        </is>
      </c>
      <c r="C7" s="17" t="n">
        <v>1</v>
      </c>
      <c r="D7" s="16" t="n">
        <v>46234</v>
      </c>
      <c r="E7" s="15" t="inlineStr">
        <is>
          <t>Pagamentos Horizonte Fictícia</t>
        </is>
      </c>
      <c r="F7" s="18" t="n">
        <v>171.92</v>
      </c>
      <c r="G7" s="12">
        <f>IF(OR($B7="",$C7=""),"",IF(COUNTIFS(Vendas!$B$5:$B$104,$B7,Vendas!$G$5:$G$104,$C7)=0,"",SUMIFS(Vendas!$M$5:$M$104,Vendas!$B$5:$B$104,$B7,Vendas!$G$5:$G$104,$C7)))</f>
        <v/>
      </c>
      <c r="H7" s="12">
        <f>IF(OR($F7="",$G7=""),"",$F7-$G7)</f>
        <v/>
      </c>
      <c r="I7" s="21">
        <f>IF(OR($A7="",$B7="",$C7="",$F7=""),"",IF($G7="","Sem previsão",IF(COUNTIFS(Vendas!$B$5:$B$104,$B7,Vendas!$G$5:$G$104,$C7,Vendas!$E$5:$E$104,$E7)=0,"Conferir adquirente",IF(ABS($H7)&lt;='Parâmetros'!$K$5,"Conciliado","Conferir valor"))))</f>
        <v/>
      </c>
      <c r="Z7">
        <f>'Parâmetros'!$F$7</f>
        <v/>
      </c>
    </row>
    <row r="8">
      <c r="A8" s="15" t="inlineStr">
        <is>
          <t>RC-0004</t>
        </is>
      </c>
      <c r="B8" s="15" t="inlineStr">
        <is>
          <t>VD-1004</t>
        </is>
      </c>
      <c r="C8" s="17" t="n">
        <v>2</v>
      </c>
      <c r="D8" s="16" t="n">
        <v>46264</v>
      </c>
      <c r="E8" s="15" t="inlineStr">
        <is>
          <t>Pagamentos Horizonte Fictícia</t>
        </is>
      </c>
      <c r="F8" s="18" t="n">
        <v>171.92</v>
      </c>
      <c r="G8" s="9">
        <f>IF(OR($B8="",$C8=""),"",IF(COUNTIFS(Vendas!$B$5:$B$104,$B8,Vendas!$G$5:$G$104,$C8)=0,"",SUMIFS(Vendas!$M$5:$M$104,Vendas!$B$5:$B$104,$B8,Vendas!$G$5:$G$104,$C8)))</f>
        <v/>
      </c>
      <c r="H8" s="9">
        <f>IF(OR($F8="",$G8=""),"",$F8-$G8)</f>
        <v/>
      </c>
      <c r="I8" s="24">
        <f>IF(OR($A8="",$B8="",$C8="",$F8=""),"",IF($G8="","Sem previsão",IF(COUNTIFS(Vendas!$B$5:$B$104,$B8,Vendas!$G$5:$G$104,$C8,Vendas!$E$5:$E$104,$E8)=0,"Conferir adquirente",IF(ABS($H8)&lt;='Parâmetros'!$K$5,"Conciliado","Conferir valor"))))</f>
        <v/>
      </c>
    </row>
    <row r="9">
      <c r="A9" s="15" t="inlineStr">
        <is>
          <t>RC-0005</t>
        </is>
      </c>
      <c r="B9" s="15" t="inlineStr">
        <is>
          <t>VD-1005</t>
        </is>
      </c>
      <c r="C9" s="17" t="n">
        <v>1</v>
      </c>
      <c r="D9" s="16" t="n">
        <v>46264</v>
      </c>
      <c r="E9" s="15" t="inlineStr">
        <is>
          <t>Credenciadora Aurora Fictícia</t>
        </is>
      </c>
      <c r="F9" s="18" t="n">
        <v>132.51</v>
      </c>
      <c r="G9" s="12">
        <f>IF(OR($B9="",$C9=""),"",IF(COUNTIFS(Vendas!$B$5:$B$104,$B9,Vendas!$G$5:$G$104,$C9)=0,"",SUMIFS(Vendas!$M$5:$M$104,Vendas!$B$5:$B$104,$B9,Vendas!$G$5:$G$104,$C9)))</f>
        <v/>
      </c>
      <c r="H9" s="12">
        <f>IF(OR($F9="",$G9=""),"",$F9-$G9)</f>
        <v/>
      </c>
      <c r="I9" s="21">
        <f>IF(OR($A9="",$B9="",$C9="",$F9=""),"",IF($G9="","Sem previsão",IF(COUNTIFS(Vendas!$B$5:$B$104,$B9,Vendas!$G$5:$G$104,$C9,Vendas!$E$5:$E$104,$E9)=0,"Conferir adquirente",IF(ABS($H9)&lt;='Parâmetros'!$K$5,"Conciliado","Conferir valor"))))</f>
        <v/>
      </c>
    </row>
    <row r="10">
      <c r="A10" s="15" t="inlineStr">
        <is>
          <t>RC-0006</t>
        </is>
      </c>
      <c r="B10" s="15" t="inlineStr">
        <is>
          <t>VD-1005</t>
        </is>
      </c>
      <c r="C10" s="17" t="n">
        <v>2</v>
      </c>
      <c r="D10" s="16" t="n">
        <v>46294</v>
      </c>
      <c r="E10" s="15" t="inlineStr">
        <is>
          <t>Credenciadora Aurora Fictícia</t>
        </is>
      </c>
      <c r="F10" s="18" t="n">
        <v>133.71</v>
      </c>
      <c r="G10" s="9">
        <f>IF(OR($B10="",$C10=""),"",IF(COUNTIFS(Vendas!$B$5:$B$104,$B10,Vendas!$G$5:$G$104,$C10)=0,"",SUMIFS(Vendas!$M$5:$M$104,Vendas!$B$5:$B$104,$B10,Vendas!$G$5:$G$104,$C10)))</f>
        <v/>
      </c>
      <c r="H10" s="9">
        <f>IF(OR($F10="",$G10=""),"",$F10-$G10)</f>
        <v/>
      </c>
      <c r="I10" s="24">
        <f>IF(OR($A10="",$B10="",$C10="",$F10=""),"",IF($G10="","Sem previsão",IF(COUNTIFS(Vendas!$B$5:$B$104,$B10,Vendas!$G$5:$G$104,$C10,Vendas!$E$5:$E$104,$E10)=0,"Conferir adquirente",IF(ABS($H10)&lt;='Parâmetros'!$K$5,"Conciliado","Conferir valor"))))</f>
        <v/>
      </c>
    </row>
    <row r="11">
      <c r="A11" s="15" t="inlineStr">
        <is>
          <t>RC-0007</t>
        </is>
      </c>
      <c r="B11" s="15" t="inlineStr">
        <is>
          <t>VD-1007</t>
        </is>
      </c>
      <c r="C11" s="17" t="n">
        <v>1</v>
      </c>
      <c r="D11" s="16" t="n">
        <v>46270</v>
      </c>
      <c r="E11" s="15" t="inlineStr">
        <is>
          <t>Rede Ipê Fictícia</t>
        </is>
      </c>
      <c r="F11" s="18" t="n">
        <v>157.46</v>
      </c>
      <c r="G11" s="12">
        <f>IF(OR($B11="",$C11=""),"",IF(COUNTIFS(Vendas!$B$5:$B$104,$B11,Vendas!$G$5:$G$104,$C11)=0,"",SUMIFS(Vendas!$M$5:$M$104,Vendas!$B$5:$B$104,$B11,Vendas!$G$5:$G$104,$C11)))</f>
        <v/>
      </c>
      <c r="H11" s="12">
        <f>IF(OR($F11="",$G11=""),"",$F11-$G11)</f>
        <v/>
      </c>
      <c r="I11" s="21">
        <f>IF(OR($A11="",$B11="",$C11="",$F11=""),"",IF($G11="","Sem previsão",IF(COUNTIFS(Vendas!$B$5:$B$104,$B11,Vendas!$G$5:$G$104,$C11,Vendas!$E$5:$E$104,$E11)=0,"Conferir adquirente",IF(ABS($H11)&lt;='Parâmetros'!$K$5,"Conciliado","Conferir valor"))))</f>
        <v/>
      </c>
    </row>
    <row r="12">
      <c r="A12" s="15" t="inlineStr">
        <is>
          <t>RC-0008</t>
        </is>
      </c>
      <c r="B12" s="15" t="inlineStr">
        <is>
          <t>VD-1008</t>
        </is>
      </c>
      <c r="C12" s="17" t="n">
        <v>1</v>
      </c>
      <c r="D12" s="16" t="n">
        <v>46254</v>
      </c>
      <c r="E12" s="15" t="inlineStr">
        <is>
          <t>Pagamentos Horizonte Fictícia</t>
        </is>
      </c>
      <c r="F12" s="18" t="n">
        <v>290.13</v>
      </c>
      <c r="G12" s="9">
        <f>IF(OR($B12="",$C12=""),"",IF(COUNTIFS(Vendas!$B$5:$B$104,$B12,Vendas!$G$5:$G$104,$C12)=0,"",SUMIFS(Vendas!$M$5:$M$104,Vendas!$B$5:$B$104,$B12,Vendas!$G$5:$G$104,$C12)))</f>
        <v/>
      </c>
      <c r="H12" s="9">
        <f>IF(OR($F12="",$G12=""),"",$F12-$G12)</f>
        <v/>
      </c>
      <c r="I12" s="24">
        <f>IF(OR($A12="",$B12="",$C12="",$F12=""),"",IF($G12="","Sem previsão",IF(COUNTIFS(Vendas!$B$5:$B$104,$B12,Vendas!$G$5:$G$104,$C12,Vendas!$E$5:$E$104,$E12)=0,"Conferir adquirente",IF(ABS($H12)&lt;='Parâmetros'!$K$5,"Conciliado","Conferir valor"))))</f>
        <v/>
      </c>
    </row>
    <row r="13">
      <c r="A13" s="15" t="inlineStr">
        <is>
          <t>RC-0009</t>
        </is>
      </c>
      <c r="B13" s="15" t="inlineStr">
        <is>
          <t>VD-1009</t>
        </is>
      </c>
      <c r="C13" s="17" t="n">
        <v>1</v>
      </c>
      <c r="D13" s="16" t="n">
        <v>46272</v>
      </c>
      <c r="E13" s="15" t="inlineStr">
        <is>
          <t>Rede Ipê Fictícia</t>
        </is>
      </c>
      <c r="F13" s="18" t="n">
        <v>78.73</v>
      </c>
      <c r="G13" s="12">
        <f>IF(OR($B13="",$C13=""),"",IF(COUNTIFS(Vendas!$B$5:$B$104,$B13,Vendas!$G$5:$G$104,$C13)=0,"",SUMIFS(Vendas!$M$5:$M$104,Vendas!$B$5:$B$104,$B13,Vendas!$G$5:$G$104,$C13)))</f>
        <v/>
      </c>
      <c r="H13" s="12">
        <f>IF(OR($F13="",$G13=""),"",$F13-$G13)</f>
        <v/>
      </c>
      <c r="I13" s="21">
        <f>IF(OR($A13="",$B13="",$C13="",$F13=""),"",IF($G13="","Sem previsão",IF(COUNTIFS(Vendas!$B$5:$B$104,$B13,Vendas!$G$5:$G$104,$C13,Vendas!$E$5:$E$104,$E13)=0,"Conferir adquirente",IF(ABS($H13)&lt;='Parâmetros'!$K$5,"Conciliado","Conferir valor"))))</f>
        <v/>
      </c>
    </row>
    <row r="14">
      <c r="A14" s="15" t="inlineStr">
        <is>
          <t>RC-0010</t>
        </is>
      </c>
      <c r="B14" s="15" t="inlineStr">
        <is>
          <t>VD-1999</t>
        </is>
      </c>
      <c r="C14" s="17" t="n">
        <v>1</v>
      </c>
      <c r="D14" s="16" t="n">
        <v>46272</v>
      </c>
      <c r="E14" s="15" t="inlineStr">
        <is>
          <t>Pagamentos Horizonte Fictícia</t>
        </is>
      </c>
      <c r="F14" s="18" t="n">
        <v>77.77</v>
      </c>
      <c r="G14" s="9">
        <f>IF(OR($B14="",$C14=""),"",IF(COUNTIFS(Vendas!$B$5:$B$104,$B14,Vendas!$G$5:$G$104,$C14)=0,"",SUMIFS(Vendas!$M$5:$M$104,Vendas!$B$5:$B$104,$B14,Vendas!$G$5:$G$104,$C14)))</f>
        <v/>
      </c>
      <c r="H14" s="9">
        <f>IF(OR($F14="",$G14=""),"",$F14-$G14)</f>
        <v/>
      </c>
      <c r="I14" s="24">
        <f>IF(OR($A14="",$B14="",$C14="",$F14=""),"",IF($G14="","Sem previsão",IF(COUNTIFS(Vendas!$B$5:$B$104,$B14,Vendas!$G$5:$G$104,$C14,Vendas!$E$5:$E$104,$E14)=0,"Conferir adquirente",IF(ABS($H14)&lt;='Parâmetros'!$K$5,"Conciliado","Conferir valor"))))</f>
        <v/>
      </c>
    </row>
    <row r="15">
      <c r="A15" s="15" t="n"/>
      <c r="B15" s="15" t="n"/>
      <c r="C15" s="17" t="n"/>
      <c r="D15" s="16" t="n"/>
      <c r="E15" s="15" t="n"/>
      <c r="F15" s="18" t="n"/>
      <c r="G15" s="12">
        <f>IF(OR($B15="",$C15=""),"",IF(COUNTIFS(Vendas!$B$5:$B$104,$B15,Vendas!$G$5:$G$104,$C15)=0,"",SUMIFS(Vendas!$M$5:$M$104,Vendas!$B$5:$B$104,$B15,Vendas!$G$5:$G$104,$C15)))</f>
        <v/>
      </c>
      <c r="H15" s="12">
        <f>IF(OR($F15="",$G15=""),"",$F15-$G15)</f>
        <v/>
      </c>
      <c r="I15" s="21">
        <f>IF(OR($A15="",$B15="",$C15="",$F15=""),"",IF($G15="","Sem previsão",IF(COUNTIFS(Vendas!$B$5:$B$104,$B15,Vendas!$G$5:$G$104,$C15,Vendas!$E$5:$E$104,$E15)=0,"Conferir adquirente",IF(ABS($H15)&lt;='Parâmetros'!$K$5,"Conciliado","Conferir valor"))))</f>
        <v/>
      </c>
    </row>
    <row r="16">
      <c r="A16" s="15" t="n"/>
      <c r="B16" s="15" t="n"/>
      <c r="C16" s="17" t="n"/>
      <c r="D16" s="16" t="n"/>
      <c r="E16" s="15" t="n"/>
      <c r="F16" s="18" t="n"/>
      <c r="G16" s="9">
        <f>IF(OR($B16="",$C16=""),"",IF(COUNTIFS(Vendas!$B$5:$B$104,$B16,Vendas!$G$5:$G$104,$C16)=0,"",SUMIFS(Vendas!$M$5:$M$104,Vendas!$B$5:$B$104,$B16,Vendas!$G$5:$G$104,$C16)))</f>
        <v/>
      </c>
      <c r="H16" s="9">
        <f>IF(OR($F16="",$G16=""),"",$F16-$G16)</f>
        <v/>
      </c>
      <c r="I16" s="24">
        <f>IF(OR($A16="",$B16="",$C16="",$F16=""),"",IF($G16="","Sem previsão",IF(COUNTIFS(Vendas!$B$5:$B$104,$B16,Vendas!$G$5:$G$104,$C16,Vendas!$E$5:$E$104,$E16)=0,"Conferir adquirente",IF(ABS($H16)&lt;='Parâmetros'!$K$5,"Conciliado","Conferir valor"))))</f>
        <v/>
      </c>
    </row>
    <row r="17">
      <c r="A17" s="15" t="n"/>
      <c r="B17" s="15" t="n"/>
      <c r="C17" s="17" t="n"/>
      <c r="D17" s="16" t="n"/>
      <c r="E17" s="15" t="n"/>
      <c r="F17" s="18" t="n"/>
      <c r="G17" s="12">
        <f>IF(OR($B17="",$C17=""),"",IF(COUNTIFS(Vendas!$B$5:$B$104,$B17,Vendas!$G$5:$G$104,$C17)=0,"",SUMIFS(Vendas!$M$5:$M$104,Vendas!$B$5:$B$104,$B17,Vendas!$G$5:$G$104,$C17)))</f>
        <v/>
      </c>
      <c r="H17" s="12">
        <f>IF(OR($F17="",$G17=""),"",$F17-$G17)</f>
        <v/>
      </c>
      <c r="I17" s="21">
        <f>IF(OR($A17="",$B17="",$C17="",$F17=""),"",IF($G17="","Sem previsão",IF(COUNTIFS(Vendas!$B$5:$B$104,$B17,Vendas!$G$5:$G$104,$C17,Vendas!$E$5:$E$104,$E17)=0,"Conferir adquirente",IF(ABS($H17)&lt;='Parâmetros'!$K$5,"Conciliado","Conferir valor"))))</f>
        <v/>
      </c>
    </row>
    <row r="18">
      <c r="A18" s="15" t="n"/>
      <c r="B18" s="15" t="n"/>
      <c r="C18" s="17" t="n"/>
      <c r="D18" s="16" t="n"/>
      <c r="E18" s="15" t="n"/>
      <c r="F18" s="18" t="n"/>
      <c r="G18" s="9">
        <f>IF(OR($B18="",$C18=""),"",IF(COUNTIFS(Vendas!$B$5:$B$104,$B18,Vendas!$G$5:$G$104,$C18)=0,"",SUMIFS(Vendas!$M$5:$M$104,Vendas!$B$5:$B$104,$B18,Vendas!$G$5:$G$104,$C18)))</f>
        <v/>
      </c>
      <c r="H18" s="9">
        <f>IF(OR($F18="",$G18=""),"",$F18-$G18)</f>
        <v/>
      </c>
      <c r="I18" s="24">
        <f>IF(OR($A18="",$B18="",$C18="",$F18=""),"",IF($G18="","Sem previsão",IF(COUNTIFS(Vendas!$B$5:$B$104,$B18,Vendas!$G$5:$G$104,$C18,Vendas!$E$5:$E$104,$E18)=0,"Conferir adquirente",IF(ABS($H18)&lt;='Parâmetros'!$K$5,"Conciliado","Conferir valor"))))</f>
        <v/>
      </c>
    </row>
    <row r="19">
      <c r="A19" s="15" t="n"/>
      <c r="B19" s="15" t="n"/>
      <c r="C19" s="17" t="n"/>
      <c r="D19" s="16" t="n"/>
      <c r="E19" s="15" t="n"/>
      <c r="F19" s="18" t="n"/>
      <c r="G19" s="12">
        <f>IF(OR($B19="",$C19=""),"",IF(COUNTIFS(Vendas!$B$5:$B$104,$B19,Vendas!$G$5:$G$104,$C19)=0,"",SUMIFS(Vendas!$M$5:$M$104,Vendas!$B$5:$B$104,$B19,Vendas!$G$5:$G$104,$C19)))</f>
        <v/>
      </c>
      <c r="H19" s="12">
        <f>IF(OR($F19="",$G19=""),"",$F19-$G19)</f>
        <v/>
      </c>
      <c r="I19" s="21">
        <f>IF(OR($A19="",$B19="",$C19="",$F19=""),"",IF($G19="","Sem previsão",IF(COUNTIFS(Vendas!$B$5:$B$104,$B19,Vendas!$G$5:$G$104,$C19,Vendas!$E$5:$E$104,$E19)=0,"Conferir adquirente",IF(ABS($H19)&lt;='Parâmetros'!$K$5,"Conciliado","Conferir valor"))))</f>
        <v/>
      </c>
    </row>
    <row r="20">
      <c r="A20" s="15" t="n"/>
      <c r="B20" s="15" t="n"/>
      <c r="C20" s="17" t="n"/>
      <c r="D20" s="16" t="n"/>
      <c r="E20" s="15" t="n"/>
      <c r="F20" s="18" t="n"/>
      <c r="G20" s="9">
        <f>IF(OR($B20="",$C20=""),"",IF(COUNTIFS(Vendas!$B$5:$B$104,$B20,Vendas!$G$5:$G$104,$C20)=0,"",SUMIFS(Vendas!$M$5:$M$104,Vendas!$B$5:$B$104,$B20,Vendas!$G$5:$G$104,$C20)))</f>
        <v/>
      </c>
      <c r="H20" s="9">
        <f>IF(OR($F20="",$G20=""),"",$F20-$G20)</f>
        <v/>
      </c>
      <c r="I20" s="24">
        <f>IF(OR($A20="",$B20="",$C20="",$F20=""),"",IF($G20="","Sem previsão",IF(COUNTIFS(Vendas!$B$5:$B$104,$B20,Vendas!$G$5:$G$104,$C20,Vendas!$E$5:$E$104,$E20)=0,"Conferir adquirente",IF(ABS($H20)&lt;='Parâmetros'!$K$5,"Conciliado","Conferir valor"))))</f>
        <v/>
      </c>
    </row>
    <row r="21">
      <c r="A21" s="15" t="n"/>
      <c r="B21" s="15" t="n"/>
      <c r="C21" s="17" t="n"/>
      <c r="D21" s="16" t="n"/>
      <c r="E21" s="15" t="n"/>
      <c r="F21" s="18" t="n"/>
      <c r="G21" s="12">
        <f>IF(OR($B21="",$C21=""),"",IF(COUNTIFS(Vendas!$B$5:$B$104,$B21,Vendas!$G$5:$G$104,$C21)=0,"",SUMIFS(Vendas!$M$5:$M$104,Vendas!$B$5:$B$104,$B21,Vendas!$G$5:$G$104,$C21)))</f>
        <v/>
      </c>
      <c r="H21" s="12">
        <f>IF(OR($F21="",$G21=""),"",$F21-$G21)</f>
        <v/>
      </c>
      <c r="I21" s="21">
        <f>IF(OR($A21="",$B21="",$C21="",$F21=""),"",IF($G21="","Sem previsão",IF(COUNTIFS(Vendas!$B$5:$B$104,$B21,Vendas!$G$5:$G$104,$C21,Vendas!$E$5:$E$104,$E21)=0,"Conferir adquirente",IF(ABS($H21)&lt;='Parâmetros'!$K$5,"Conciliado","Conferir valor"))))</f>
        <v/>
      </c>
    </row>
    <row r="22">
      <c r="A22" s="15" t="n"/>
      <c r="B22" s="15" t="n"/>
      <c r="C22" s="17" t="n"/>
      <c r="D22" s="16" t="n"/>
      <c r="E22" s="15" t="n"/>
      <c r="F22" s="18" t="n"/>
      <c r="G22" s="9">
        <f>IF(OR($B22="",$C22=""),"",IF(COUNTIFS(Vendas!$B$5:$B$104,$B22,Vendas!$G$5:$G$104,$C22)=0,"",SUMIFS(Vendas!$M$5:$M$104,Vendas!$B$5:$B$104,$B22,Vendas!$G$5:$G$104,$C22)))</f>
        <v/>
      </c>
      <c r="H22" s="9">
        <f>IF(OR($F22="",$G22=""),"",$F22-$G22)</f>
        <v/>
      </c>
      <c r="I22" s="24">
        <f>IF(OR($A22="",$B22="",$C22="",$F22=""),"",IF($G22="","Sem previsão",IF(COUNTIFS(Vendas!$B$5:$B$104,$B22,Vendas!$G$5:$G$104,$C22,Vendas!$E$5:$E$104,$E22)=0,"Conferir adquirente",IF(ABS($H22)&lt;='Parâmetros'!$K$5,"Conciliado","Conferir valor"))))</f>
        <v/>
      </c>
    </row>
    <row r="23">
      <c r="A23" s="15" t="n"/>
      <c r="B23" s="15" t="n"/>
      <c r="C23" s="17" t="n"/>
      <c r="D23" s="16" t="n"/>
      <c r="E23" s="15" t="n"/>
      <c r="F23" s="18" t="n"/>
      <c r="G23" s="12">
        <f>IF(OR($B23="",$C23=""),"",IF(COUNTIFS(Vendas!$B$5:$B$104,$B23,Vendas!$G$5:$G$104,$C23)=0,"",SUMIFS(Vendas!$M$5:$M$104,Vendas!$B$5:$B$104,$B23,Vendas!$G$5:$G$104,$C23)))</f>
        <v/>
      </c>
      <c r="H23" s="12">
        <f>IF(OR($F23="",$G23=""),"",$F23-$G23)</f>
        <v/>
      </c>
      <c r="I23" s="21">
        <f>IF(OR($A23="",$B23="",$C23="",$F23=""),"",IF($G23="","Sem previsão",IF(COUNTIFS(Vendas!$B$5:$B$104,$B23,Vendas!$G$5:$G$104,$C23,Vendas!$E$5:$E$104,$E23)=0,"Conferir adquirente",IF(ABS($H23)&lt;='Parâmetros'!$K$5,"Conciliado","Conferir valor"))))</f>
        <v/>
      </c>
    </row>
    <row r="24">
      <c r="A24" s="15" t="n"/>
      <c r="B24" s="15" t="n"/>
      <c r="C24" s="17" t="n"/>
      <c r="D24" s="16" t="n"/>
      <c r="E24" s="15" t="n"/>
      <c r="F24" s="18" t="n"/>
      <c r="G24" s="9">
        <f>IF(OR($B24="",$C24=""),"",IF(COUNTIFS(Vendas!$B$5:$B$104,$B24,Vendas!$G$5:$G$104,$C24)=0,"",SUMIFS(Vendas!$M$5:$M$104,Vendas!$B$5:$B$104,$B24,Vendas!$G$5:$G$104,$C24)))</f>
        <v/>
      </c>
      <c r="H24" s="9">
        <f>IF(OR($F24="",$G24=""),"",$F24-$G24)</f>
        <v/>
      </c>
      <c r="I24" s="24">
        <f>IF(OR($A24="",$B24="",$C24="",$F24=""),"",IF($G24="","Sem previsão",IF(COUNTIFS(Vendas!$B$5:$B$104,$B24,Vendas!$G$5:$G$104,$C24,Vendas!$E$5:$E$104,$E24)=0,"Conferir adquirente",IF(ABS($H24)&lt;='Parâmetros'!$K$5,"Conciliado","Conferir valor"))))</f>
        <v/>
      </c>
    </row>
    <row r="25">
      <c r="A25" s="15" t="n"/>
      <c r="B25" s="15" t="n"/>
      <c r="C25" s="17" t="n"/>
      <c r="D25" s="16" t="n"/>
      <c r="E25" s="15" t="n"/>
      <c r="F25" s="18" t="n"/>
      <c r="G25" s="12">
        <f>IF(OR($B25="",$C25=""),"",IF(COUNTIFS(Vendas!$B$5:$B$104,$B25,Vendas!$G$5:$G$104,$C25)=0,"",SUMIFS(Vendas!$M$5:$M$104,Vendas!$B$5:$B$104,$B25,Vendas!$G$5:$G$104,$C25)))</f>
        <v/>
      </c>
      <c r="H25" s="12">
        <f>IF(OR($F25="",$G25=""),"",$F25-$G25)</f>
        <v/>
      </c>
      <c r="I25" s="21">
        <f>IF(OR($A25="",$B25="",$C25="",$F25=""),"",IF($G25="","Sem previsão",IF(COUNTIFS(Vendas!$B$5:$B$104,$B25,Vendas!$G$5:$G$104,$C25,Vendas!$E$5:$E$104,$E25)=0,"Conferir adquirente",IF(ABS($H25)&lt;='Parâmetros'!$K$5,"Conciliado","Conferir valor"))))</f>
        <v/>
      </c>
    </row>
    <row r="26">
      <c r="A26" s="15" t="n"/>
      <c r="B26" s="15" t="n"/>
      <c r="C26" s="17" t="n"/>
      <c r="D26" s="16" t="n"/>
      <c r="E26" s="15" t="n"/>
      <c r="F26" s="18" t="n"/>
      <c r="G26" s="9">
        <f>IF(OR($B26="",$C26=""),"",IF(COUNTIFS(Vendas!$B$5:$B$104,$B26,Vendas!$G$5:$G$104,$C26)=0,"",SUMIFS(Vendas!$M$5:$M$104,Vendas!$B$5:$B$104,$B26,Vendas!$G$5:$G$104,$C26)))</f>
        <v/>
      </c>
      <c r="H26" s="9">
        <f>IF(OR($F26="",$G26=""),"",$F26-$G26)</f>
        <v/>
      </c>
      <c r="I26" s="24">
        <f>IF(OR($A26="",$B26="",$C26="",$F26=""),"",IF($G26="","Sem previsão",IF(COUNTIFS(Vendas!$B$5:$B$104,$B26,Vendas!$G$5:$G$104,$C26,Vendas!$E$5:$E$104,$E26)=0,"Conferir adquirente",IF(ABS($H26)&lt;='Parâmetros'!$K$5,"Conciliado","Conferir valor"))))</f>
        <v/>
      </c>
    </row>
    <row r="27">
      <c r="A27" s="15" t="n"/>
      <c r="B27" s="15" t="n"/>
      <c r="C27" s="17" t="n"/>
      <c r="D27" s="16" t="n"/>
      <c r="E27" s="15" t="n"/>
      <c r="F27" s="18" t="n"/>
      <c r="G27" s="12">
        <f>IF(OR($B27="",$C27=""),"",IF(COUNTIFS(Vendas!$B$5:$B$104,$B27,Vendas!$G$5:$G$104,$C27)=0,"",SUMIFS(Vendas!$M$5:$M$104,Vendas!$B$5:$B$104,$B27,Vendas!$G$5:$G$104,$C27)))</f>
        <v/>
      </c>
      <c r="H27" s="12">
        <f>IF(OR($F27="",$G27=""),"",$F27-$G27)</f>
        <v/>
      </c>
      <c r="I27" s="21">
        <f>IF(OR($A27="",$B27="",$C27="",$F27=""),"",IF($G27="","Sem previsão",IF(COUNTIFS(Vendas!$B$5:$B$104,$B27,Vendas!$G$5:$G$104,$C27,Vendas!$E$5:$E$104,$E27)=0,"Conferir adquirente",IF(ABS($H27)&lt;='Parâmetros'!$K$5,"Conciliado","Conferir valor"))))</f>
        <v/>
      </c>
    </row>
    <row r="28">
      <c r="A28" s="15" t="n"/>
      <c r="B28" s="15" t="n"/>
      <c r="C28" s="17" t="n"/>
      <c r="D28" s="16" t="n"/>
      <c r="E28" s="15" t="n"/>
      <c r="F28" s="18" t="n"/>
      <c r="G28" s="9">
        <f>IF(OR($B28="",$C28=""),"",IF(COUNTIFS(Vendas!$B$5:$B$104,$B28,Vendas!$G$5:$G$104,$C28)=0,"",SUMIFS(Vendas!$M$5:$M$104,Vendas!$B$5:$B$104,$B28,Vendas!$G$5:$G$104,$C28)))</f>
        <v/>
      </c>
      <c r="H28" s="9">
        <f>IF(OR($F28="",$G28=""),"",$F28-$G28)</f>
        <v/>
      </c>
      <c r="I28" s="24">
        <f>IF(OR($A28="",$B28="",$C28="",$F28=""),"",IF($G28="","Sem previsão",IF(COUNTIFS(Vendas!$B$5:$B$104,$B28,Vendas!$G$5:$G$104,$C28,Vendas!$E$5:$E$104,$E28)=0,"Conferir adquirente",IF(ABS($H28)&lt;='Parâmetros'!$K$5,"Conciliado","Conferir valor"))))</f>
        <v/>
      </c>
    </row>
    <row r="29">
      <c r="A29" s="15" t="n"/>
      <c r="B29" s="15" t="n"/>
      <c r="C29" s="17" t="n"/>
      <c r="D29" s="16" t="n"/>
      <c r="E29" s="15" t="n"/>
      <c r="F29" s="18" t="n"/>
      <c r="G29" s="12">
        <f>IF(OR($B29="",$C29=""),"",IF(COUNTIFS(Vendas!$B$5:$B$104,$B29,Vendas!$G$5:$G$104,$C29)=0,"",SUMIFS(Vendas!$M$5:$M$104,Vendas!$B$5:$B$104,$B29,Vendas!$G$5:$G$104,$C29)))</f>
        <v/>
      </c>
      <c r="H29" s="12">
        <f>IF(OR($F29="",$G29=""),"",$F29-$G29)</f>
        <v/>
      </c>
      <c r="I29" s="21">
        <f>IF(OR($A29="",$B29="",$C29="",$F29=""),"",IF($G29="","Sem previsão",IF(COUNTIFS(Vendas!$B$5:$B$104,$B29,Vendas!$G$5:$G$104,$C29,Vendas!$E$5:$E$104,$E29)=0,"Conferir adquirente",IF(ABS($H29)&lt;='Parâmetros'!$K$5,"Conciliado","Conferir valor"))))</f>
        <v/>
      </c>
    </row>
    <row r="30">
      <c r="A30" s="15" t="n"/>
      <c r="B30" s="15" t="n"/>
      <c r="C30" s="17" t="n"/>
      <c r="D30" s="16" t="n"/>
      <c r="E30" s="15" t="n"/>
      <c r="F30" s="18" t="n"/>
      <c r="G30" s="9">
        <f>IF(OR($B30="",$C30=""),"",IF(COUNTIFS(Vendas!$B$5:$B$104,$B30,Vendas!$G$5:$G$104,$C30)=0,"",SUMIFS(Vendas!$M$5:$M$104,Vendas!$B$5:$B$104,$B30,Vendas!$G$5:$G$104,$C30)))</f>
        <v/>
      </c>
      <c r="H30" s="9">
        <f>IF(OR($F30="",$G30=""),"",$F30-$G30)</f>
        <v/>
      </c>
      <c r="I30" s="24">
        <f>IF(OR($A30="",$B30="",$C30="",$F30=""),"",IF($G30="","Sem previsão",IF(COUNTIFS(Vendas!$B$5:$B$104,$B30,Vendas!$G$5:$G$104,$C30,Vendas!$E$5:$E$104,$E30)=0,"Conferir adquirente",IF(ABS($H30)&lt;='Parâmetros'!$K$5,"Conciliado","Conferir valor"))))</f>
        <v/>
      </c>
    </row>
    <row r="31">
      <c r="A31" s="15" t="n"/>
      <c r="B31" s="15" t="n"/>
      <c r="C31" s="17" t="n"/>
      <c r="D31" s="16" t="n"/>
      <c r="E31" s="15" t="n"/>
      <c r="F31" s="18" t="n"/>
      <c r="G31" s="12">
        <f>IF(OR($B31="",$C31=""),"",IF(COUNTIFS(Vendas!$B$5:$B$104,$B31,Vendas!$G$5:$G$104,$C31)=0,"",SUMIFS(Vendas!$M$5:$M$104,Vendas!$B$5:$B$104,$B31,Vendas!$G$5:$G$104,$C31)))</f>
        <v/>
      </c>
      <c r="H31" s="12">
        <f>IF(OR($F31="",$G31=""),"",$F31-$G31)</f>
        <v/>
      </c>
      <c r="I31" s="21">
        <f>IF(OR($A31="",$B31="",$C31="",$F31=""),"",IF($G31="","Sem previsão",IF(COUNTIFS(Vendas!$B$5:$B$104,$B31,Vendas!$G$5:$G$104,$C31,Vendas!$E$5:$E$104,$E31)=0,"Conferir adquirente",IF(ABS($H31)&lt;='Parâmetros'!$K$5,"Conciliado","Conferir valor"))))</f>
        <v/>
      </c>
    </row>
    <row r="32">
      <c r="A32" s="15" t="n"/>
      <c r="B32" s="15" t="n"/>
      <c r="C32" s="17" t="n"/>
      <c r="D32" s="16" t="n"/>
      <c r="E32" s="15" t="n"/>
      <c r="F32" s="18" t="n"/>
      <c r="G32" s="9">
        <f>IF(OR($B32="",$C32=""),"",IF(COUNTIFS(Vendas!$B$5:$B$104,$B32,Vendas!$G$5:$G$104,$C32)=0,"",SUMIFS(Vendas!$M$5:$M$104,Vendas!$B$5:$B$104,$B32,Vendas!$G$5:$G$104,$C32)))</f>
        <v/>
      </c>
      <c r="H32" s="9">
        <f>IF(OR($F32="",$G32=""),"",$F32-$G32)</f>
        <v/>
      </c>
      <c r="I32" s="24">
        <f>IF(OR($A32="",$B32="",$C32="",$F32=""),"",IF($G32="","Sem previsão",IF(COUNTIFS(Vendas!$B$5:$B$104,$B32,Vendas!$G$5:$G$104,$C32,Vendas!$E$5:$E$104,$E32)=0,"Conferir adquirente",IF(ABS($H32)&lt;='Parâmetros'!$K$5,"Conciliado","Conferir valor"))))</f>
        <v/>
      </c>
    </row>
    <row r="33">
      <c r="A33" s="15" t="n"/>
      <c r="B33" s="15" t="n"/>
      <c r="C33" s="17" t="n"/>
      <c r="D33" s="16" t="n"/>
      <c r="E33" s="15" t="n"/>
      <c r="F33" s="18" t="n"/>
      <c r="G33" s="12">
        <f>IF(OR($B33="",$C33=""),"",IF(COUNTIFS(Vendas!$B$5:$B$104,$B33,Vendas!$G$5:$G$104,$C33)=0,"",SUMIFS(Vendas!$M$5:$M$104,Vendas!$B$5:$B$104,$B33,Vendas!$G$5:$G$104,$C33)))</f>
        <v/>
      </c>
      <c r="H33" s="12">
        <f>IF(OR($F33="",$G33=""),"",$F33-$G33)</f>
        <v/>
      </c>
      <c r="I33" s="21">
        <f>IF(OR($A33="",$B33="",$C33="",$F33=""),"",IF($G33="","Sem previsão",IF(COUNTIFS(Vendas!$B$5:$B$104,$B33,Vendas!$G$5:$G$104,$C33,Vendas!$E$5:$E$104,$E33)=0,"Conferir adquirente",IF(ABS($H33)&lt;='Parâmetros'!$K$5,"Conciliado","Conferir valor"))))</f>
        <v/>
      </c>
    </row>
    <row r="34">
      <c r="A34" s="15" t="n"/>
      <c r="B34" s="15" t="n"/>
      <c r="C34" s="17" t="n"/>
      <c r="D34" s="16" t="n"/>
      <c r="E34" s="15" t="n"/>
      <c r="F34" s="18" t="n"/>
      <c r="G34" s="9">
        <f>IF(OR($B34="",$C34=""),"",IF(COUNTIFS(Vendas!$B$5:$B$104,$B34,Vendas!$G$5:$G$104,$C34)=0,"",SUMIFS(Vendas!$M$5:$M$104,Vendas!$B$5:$B$104,$B34,Vendas!$G$5:$G$104,$C34)))</f>
        <v/>
      </c>
      <c r="H34" s="9">
        <f>IF(OR($F34="",$G34=""),"",$F34-$G34)</f>
        <v/>
      </c>
      <c r="I34" s="24">
        <f>IF(OR($A34="",$B34="",$C34="",$F34=""),"",IF($G34="","Sem previsão",IF(COUNTIFS(Vendas!$B$5:$B$104,$B34,Vendas!$G$5:$G$104,$C34,Vendas!$E$5:$E$104,$E34)=0,"Conferir adquirente",IF(ABS($H34)&lt;='Parâmetros'!$K$5,"Conciliado","Conferir valor"))))</f>
        <v/>
      </c>
    </row>
    <row r="35">
      <c r="A35" s="15" t="n"/>
      <c r="B35" s="15" t="n"/>
      <c r="C35" s="17" t="n"/>
      <c r="D35" s="16" t="n"/>
      <c r="E35" s="15" t="n"/>
      <c r="F35" s="18" t="n"/>
      <c r="G35" s="12">
        <f>IF(OR($B35="",$C35=""),"",IF(COUNTIFS(Vendas!$B$5:$B$104,$B35,Vendas!$G$5:$G$104,$C35)=0,"",SUMIFS(Vendas!$M$5:$M$104,Vendas!$B$5:$B$104,$B35,Vendas!$G$5:$G$104,$C35)))</f>
        <v/>
      </c>
      <c r="H35" s="12">
        <f>IF(OR($F35="",$G35=""),"",$F35-$G35)</f>
        <v/>
      </c>
      <c r="I35" s="21">
        <f>IF(OR($A35="",$B35="",$C35="",$F35=""),"",IF($G35="","Sem previsão",IF(COUNTIFS(Vendas!$B$5:$B$104,$B35,Vendas!$G$5:$G$104,$C35,Vendas!$E$5:$E$104,$E35)=0,"Conferir adquirente",IF(ABS($H35)&lt;='Parâmetros'!$K$5,"Conciliado","Conferir valor"))))</f>
        <v/>
      </c>
    </row>
    <row r="36">
      <c r="A36" s="15" t="n"/>
      <c r="B36" s="15" t="n"/>
      <c r="C36" s="17" t="n"/>
      <c r="D36" s="16" t="n"/>
      <c r="E36" s="15" t="n"/>
      <c r="F36" s="18" t="n"/>
      <c r="G36" s="9">
        <f>IF(OR($B36="",$C36=""),"",IF(COUNTIFS(Vendas!$B$5:$B$104,$B36,Vendas!$G$5:$G$104,$C36)=0,"",SUMIFS(Vendas!$M$5:$M$104,Vendas!$B$5:$B$104,$B36,Vendas!$G$5:$G$104,$C36)))</f>
        <v/>
      </c>
      <c r="H36" s="9">
        <f>IF(OR($F36="",$G36=""),"",$F36-$G36)</f>
        <v/>
      </c>
      <c r="I36" s="24">
        <f>IF(OR($A36="",$B36="",$C36="",$F36=""),"",IF($G36="","Sem previsão",IF(COUNTIFS(Vendas!$B$5:$B$104,$B36,Vendas!$G$5:$G$104,$C36,Vendas!$E$5:$E$104,$E36)=0,"Conferir adquirente",IF(ABS($H36)&lt;='Parâmetros'!$K$5,"Conciliado","Conferir valor"))))</f>
        <v/>
      </c>
    </row>
    <row r="37">
      <c r="A37" s="15" t="n"/>
      <c r="B37" s="15" t="n"/>
      <c r="C37" s="17" t="n"/>
      <c r="D37" s="16" t="n"/>
      <c r="E37" s="15" t="n"/>
      <c r="F37" s="18" t="n"/>
      <c r="G37" s="12">
        <f>IF(OR($B37="",$C37=""),"",IF(COUNTIFS(Vendas!$B$5:$B$104,$B37,Vendas!$G$5:$G$104,$C37)=0,"",SUMIFS(Vendas!$M$5:$M$104,Vendas!$B$5:$B$104,$B37,Vendas!$G$5:$G$104,$C37)))</f>
        <v/>
      </c>
      <c r="H37" s="12">
        <f>IF(OR($F37="",$G37=""),"",$F37-$G37)</f>
        <v/>
      </c>
      <c r="I37" s="21">
        <f>IF(OR($A37="",$B37="",$C37="",$F37=""),"",IF($G37="","Sem previsão",IF(COUNTIFS(Vendas!$B$5:$B$104,$B37,Vendas!$G$5:$G$104,$C37,Vendas!$E$5:$E$104,$E37)=0,"Conferir adquirente",IF(ABS($H37)&lt;='Parâmetros'!$K$5,"Conciliado","Conferir valor"))))</f>
        <v/>
      </c>
    </row>
    <row r="38">
      <c r="A38" s="15" t="n"/>
      <c r="B38" s="15" t="n"/>
      <c r="C38" s="17" t="n"/>
      <c r="D38" s="16" t="n"/>
      <c r="E38" s="15" t="n"/>
      <c r="F38" s="18" t="n"/>
      <c r="G38" s="9">
        <f>IF(OR($B38="",$C38=""),"",IF(COUNTIFS(Vendas!$B$5:$B$104,$B38,Vendas!$G$5:$G$104,$C38)=0,"",SUMIFS(Vendas!$M$5:$M$104,Vendas!$B$5:$B$104,$B38,Vendas!$G$5:$G$104,$C38)))</f>
        <v/>
      </c>
      <c r="H38" s="9">
        <f>IF(OR($F38="",$G38=""),"",$F38-$G38)</f>
        <v/>
      </c>
      <c r="I38" s="24">
        <f>IF(OR($A38="",$B38="",$C38="",$F38=""),"",IF($G38="","Sem previsão",IF(COUNTIFS(Vendas!$B$5:$B$104,$B38,Vendas!$G$5:$G$104,$C38,Vendas!$E$5:$E$104,$E38)=0,"Conferir adquirente",IF(ABS($H38)&lt;='Parâmetros'!$K$5,"Conciliado","Conferir valor"))))</f>
        <v/>
      </c>
    </row>
    <row r="39">
      <c r="A39" s="15" t="n"/>
      <c r="B39" s="15" t="n"/>
      <c r="C39" s="17" t="n"/>
      <c r="D39" s="16" t="n"/>
      <c r="E39" s="15" t="n"/>
      <c r="F39" s="18" t="n"/>
      <c r="G39" s="12">
        <f>IF(OR($B39="",$C39=""),"",IF(COUNTIFS(Vendas!$B$5:$B$104,$B39,Vendas!$G$5:$G$104,$C39)=0,"",SUMIFS(Vendas!$M$5:$M$104,Vendas!$B$5:$B$104,$B39,Vendas!$G$5:$G$104,$C39)))</f>
        <v/>
      </c>
      <c r="H39" s="12">
        <f>IF(OR($F39="",$G39=""),"",$F39-$G39)</f>
        <v/>
      </c>
      <c r="I39" s="21">
        <f>IF(OR($A39="",$B39="",$C39="",$F39=""),"",IF($G39="","Sem previsão",IF(COUNTIFS(Vendas!$B$5:$B$104,$B39,Vendas!$G$5:$G$104,$C39,Vendas!$E$5:$E$104,$E39)=0,"Conferir adquirente",IF(ABS($H39)&lt;='Parâmetros'!$K$5,"Conciliado","Conferir valor"))))</f>
        <v/>
      </c>
    </row>
    <row r="40">
      <c r="A40" s="15" t="n"/>
      <c r="B40" s="15" t="n"/>
      <c r="C40" s="17" t="n"/>
      <c r="D40" s="16" t="n"/>
      <c r="E40" s="15" t="n"/>
      <c r="F40" s="18" t="n"/>
      <c r="G40" s="9">
        <f>IF(OR($B40="",$C40=""),"",IF(COUNTIFS(Vendas!$B$5:$B$104,$B40,Vendas!$G$5:$G$104,$C40)=0,"",SUMIFS(Vendas!$M$5:$M$104,Vendas!$B$5:$B$104,$B40,Vendas!$G$5:$G$104,$C40)))</f>
        <v/>
      </c>
      <c r="H40" s="9">
        <f>IF(OR($F40="",$G40=""),"",$F40-$G40)</f>
        <v/>
      </c>
      <c r="I40" s="24">
        <f>IF(OR($A40="",$B40="",$C40="",$F40=""),"",IF($G40="","Sem previsão",IF(COUNTIFS(Vendas!$B$5:$B$104,$B40,Vendas!$G$5:$G$104,$C40,Vendas!$E$5:$E$104,$E40)=0,"Conferir adquirente",IF(ABS($H40)&lt;='Parâmetros'!$K$5,"Conciliado","Conferir valor"))))</f>
        <v/>
      </c>
    </row>
    <row r="41">
      <c r="A41" s="15" t="n"/>
      <c r="B41" s="15" t="n"/>
      <c r="C41" s="17" t="n"/>
      <c r="D41" s="16" t="n"/>
      <c r="E41" s="15" t="n"/>
      <c r="F41" s="18" t="n"/>
      <c r="G41" s="12">
        <f>IF(OR($B41="",$C41=""),"",IF(COUNTIFS(Vendas!$B$5:$B$104,$B41,Vendas!$G$5:$G$104,$C41)=0,"",SUMIFS(Vendas!$M$5:$M$104,Vendas!$B$5:$B$104,$B41,Vendas!$G$5:$G$104,$C41)))</f>
        <v/>
      </c>
      <c r="H41" s="12">
        <f>IF(OR($F41="",$G41=""),"",$F41-$G41)</f>
        <v/>
      </c>
      <c r="I41" s="21">
        <f>IF(OR($A41="",$B41="",$C41="",$F41=""),"",IF($G41="","Sem previsão",IF(COUNTIFS(Vendas!$B$5:$B$104,$B41,Vendas!$G$5:$G$104,$C41,Vendas!$E$5:$E$104,$E41)=0,"Conferir adquirente",IF(ABS($H41)&lt;='Parâmetros'!$K$5,"Conciliado","Conferir valor"))))</f>
        <v/>
      </c>
    </row>
    <row r="42">
      <c r="A42" s="15" t="n"/>
      <c r="B42" s="15" t="n"/>
      <c r="C42" s="17" t="n"/>
      <c r="D42" s="16" t="n"/>
      <c r="E42" s="15" t="n"/>
      <c r="F42" s="18" t="n"/>
      <c r="G42" s="9">
        <f>IF(OR($B42="",$C42=""),"",IF(COUNTIFS(Vendas!$B$5:$B$104,$B42,Vendas!$G$5:$G$104,$C42)=0,"",SUMIFS(Vendas!$M$5:$M$104,Vendas!$B$5:$B$104,$B42,Vendas!$G$5:$G$104,$C42)))</f>
        <v/>
      </c>
      <c r="H42" s="9">
        <f>IF(OR($F42="",$G42=""),"",$F42-$G42)</f>
        <v/>
      </c>
      <c r="I42" s="24">
        <f>IF(OR($A42="",$B42="",$C42="",$F42=""),"",IF($G42="","Sem previsão",IF(COUNTIFS(Vendas!$B$5:$B$104,$B42,Vendas!$G$5:$G$104,$C42,Vendas!$E$5:$E$104,$E42)=0,"Conferir adquirente",IF(ABS($H42)&lt;='Parâmetros'!$K$5,"Conciliado","Conferir valor"))))</f>
        <v/>
      </c>
    </row>
    <row r="43">
      <c r="A43" s="15" t="n"/>
      <c r="B43" s="15" t="n"/>
      <c r="C43" s="17" t="n"/>
      <c r="D43" s="16" t="n"/>
      <c r="E43" s="15" t="n"/>
      <c r="F43" s="18" t="n"/>
      <c r="G43" s="12">
        <f>IF(OR($B43="",$C43=""),"",IF(COUNTIFS(Vendas!$B$5:$B$104,$B43,Vendas!$G$5:$G$104,$C43)=0,"",SUMIFS(Vendas!$M$5:$M$104,Vendas!$B$5:$B$104,$B43,Vendas!$G$5:$G$104,$C43)))</f>
        <v/>
      </c>
      <c r="H43" s="12">
        <f>IF(OR($F43="",$G43=""),"",$F43-$G43)</f>
        <v/>
      </c>
      <c r="I43" s="21">
        <f>IF(OR($A43="",$B43="",$C43="",$F43=""),"",IF($G43="","Sem previsão",IF(COUNTIFS(Vendas!$B$5:$B$104,$B43,Vendas!$G$5:$G$104,$C43,Vendas!$E$5:$E$104,$E43)=0,"Conferir adquirente",IF(ABS($H43)&lt;='Parâmetros'!$K$5,"Conciliado","Conferir valor"))))</f>
        <v/>
      </c>
    </row>
    <row r="44">
      <c r="A44" s="15" t="n"/>
      <c r="B44" s="15" t="n"/>
      <c r="C44" s="17" t="n"/>
      <c r="D44" s="16" t="n"/>
      <c r="E44" s="15" t="n"/>
      <c r="F44" s="18" t="n"/>
      <c r="G44" s="9">
        <f>IF(OR($B44="",$C44=""),"",IF(COUNTIFS(Vendas!$B$5:$B$104,$B44,Vendas!$G$5:$G$104,$C44)=0,"",SUMIFS(Vendas!$M$5:$M$104,Vendas!$B$5:$B$104,$B44,Vendas!$G$5:$G$104,$C44)))</f>
        <v/>
      </c>
      <c r="H44" s="9">
        <f>IF(OR($F44="",$G44=""),"",$F44-$G44)</f>
        <v/>
      </c>
      <c r="I44" s="24">
        <f>IF(OR($A44="",$B44="",$C44="",$F44=""),"",IF($G44="","Sem previsão",IF(COUNTIFS(Vendas!$B$5:$B$104,$B44,Vendas!$G$5:$G$104,$C44,Vendas!$E$5:$E$104,$E44)=0,"Conferir adquirente",IF(ABS($H44)&lt;='Parâmetros'!$K$5,"Conciliado","Conferir valor"))))</f>
        <v/>
      </c>
    </row>
    <row r="45">
      <c r="A45" s="15" t="n"/>
      <c r="B45" s="15" t="n"/>
      <c r="C45" s="17" t="n"/>
      <c r="D45" s="16" t="n"/>
      <c r="E45" s="15" t="n"/>
      <c r="F45" s="18" t="n"/>
      <c r="G45" s="12">
        <f>IF(OR($B45="",$C45=""),"",IF(COUNTIFS(Vendas!$B$5:$B$104,$B45,Vendas!$G$5:$G$104,$C45)=0,"",SUMIFS(Vendas!$M$5:$M$104,Vendas!$B$5:$B$104,$B45,Vendas!$G$5:$G$104,$C45)))</f>
        <v/>
      </c>
      <c r="H45" s="12">
        <f>IF(OR($F45="",$G45=""),"",$F45-$G45)</f>
        <v/>
      </c>
      <c r="I45" s="21">
        <f>IF(OR($A45="",$B45="",$C45="",$F45=""),"",IF($G45="","Sem previsão",IF(COUNTIFS(Vendas!$B$5:$B$104,$B45,Vendas!$G$5:$G$104,$C45,Vendas!$E$5:$E$104,$E45)=0,"Conferir adquirente",IF(ABS($H45)&lt;='Parâmetros'!$K$5,"Conciliado","Conferir valor"))))</f>
        <v/>
      </c>
    </row>
    <row r="46">
      <c r="A46" s="15" t="n"/>
      <c r="B46" s="15" t="n"/>
      <c r="C46" s="17" t="n"/>
      <c r="D46" s="16" t="n"/>
      <c r="E46" s="15" t="n"/>
      <c r="F46" s="18" t="n"/>
      <c r="G46" s="9">
        <f>IF(OR($B46="",$C46=""),"",IF(COUNTIFS(Vendas!$B$5:$B$104,$B46,Vendas!$G$5:$G$104,$C46)=0,"",SUMIFS(Vendas!$M$5:$M$104,Vendas!$B$5:$B$104,$B46,Vendas!$G$5:$G$104,$C46)))</f>
        <v/>
      </c>
      <c r="H46" s="9">
        <f>IF(OR($F46="",$G46=""),"",$F46-$G46)</f>
        <v/>
      </c>
      <c r="I46" s="24">
        <f>IF(OR($A46="",$B46="",$C46="",$F46=""),"",IF($G46="","Sem previsão",IF(COUNTIFS(Vendas!$B$5:$B$104,$B46,Vendas!$G$5:$G$104,$C46,Vendas!$E$5:$E$104,$E46)=0,"Conferir adquirente",IF(ABS($H46)&lt;='Parâmetros'!$K$5,"Conciliado","Conferir valor"))))</f>
        <v/>
      </c>
    </row>
    <row r="47">
      <c r="A47" s="15" t="n"/>
      <c r="B47" s="15" t="n"/>
      <c r="C47" s="17" t="n"/>
      <c r="D47" s="16" t="n"/>
      <c r="E47" s="15" t="n"/>
      <c r="F47" s="18" t="n"/>
      <c r="G47" s="12">
        <f>IF(OR($B47="",$C47=""),"",IF(COUNTIFS(Vendas!$B$5:$B$104,$B47,Vendas!$G$5:$G$104,$C47)=0,"",SUMIFS(Vendas!$M$5:$M$104,Vendas!$B$5:$B$104,$B47,Vendas!$G$5:$G$104,$C47)))</f>
        <v/>
      </c>
      <c r="H47" s="12">
        <f>IF(OR($F47="",$G47=""),"",$F47-$G47)</f>
        <v/>
      </c>
      <c r="I47" s="21">
        <f>IF(OR($A47="",$B47="",$C47="",$F47=""),"",IF($G47="","Sem previsão",IF(COUNTIFS(Vendas!$B$5:$B$104,$B47,Vendas!$G$5:$G$104,$C47,Vendas!$E$5:$E$104,$E47)=0,"Conferir adquirente",IF(ABS($H47)&lt;='Parâmetros'!$K$5,"Conciliado","Conferir valor"))))</f>
        <v/>
      </c>
    </row>
    <row r="48">
      <c r="A48" s="15" t="n"/>
      <c r="B48" s="15" t="n"/>
      <c r="C48" s="17" t="n"/>
      <c r="D48" s="16" t="n"/>
      <c r="E48" s="15" t="n"/>
      <c r="F48" s="18" t="n"/>
      <c r="G48" s="9">
        <f>IF(OR($B48="",$C48=""),"",IF(COUNTIFS(Vendas!$B$5:$B$104,$B48,Vendas!$G$5:$G$104,$C48)=0,"",SUMIFS(Vendas!$M$5:$M$104,Vendas!$B$5:$B$104,$B48,Vendas!$G$5:$G$104,$C48)))</f>
        <v/>
      </c>
      <c r="H48" s="9">
        <f>IF(OR($F48="",$G48=""),"",$F48-$G48)</f>
        <v/>
      </c>
      <c r="I48" s="24">
        <f>IF(OR($A48="",$B48="",$C48="",$F48=""),"",IF($G48="","Sem previsão",IF(COUNTIFS(Vendas!$B$5:$B$104,$B48,Vendas!$G$5:$G$104,$C48,Vendas!$E$5:$E$104,$E48)=0,"Conferir adquirente",IF(ABS($H48)&lt;='Parâmetros'!$K$5,"Conciliado","Conferir valor"))))</f>
        <v/>
      </c>
    </row>
    <row r="49">
      <c r="A49" s="15" t="n"/>
      <c r="B49" s="15" t="n"/>
      <c r="C49" s="17" t="n"/>
      <c r="D49" s="16" t="n"/>
      <c r="E49" s="15" t="n"/>
      <c r="F49" s="18" t="n"/>
      <c r="G49" s="12">
        <f>IF(OR($B49="",$C49=""),"",IF(COUNTIFS(Vendas!$B$5:$B$104,$B49,Vendas!$G$5:$G$104,$C49)=0,"",SUMIFS(Vendas!$M$5:$M$104,Vendas!$B$5:$B$104,$B49,Vendas!$G$5:$G$104,$C49)))</f>
        <v/>
      </c>
      <c r="H49" s="12">
        <f>IF(OR($F49="",$G49=""),"",$F49-$G49)</f>
        <v/>
      </c>
      <c r="I49" s="21">
        <f>IF(OR($A49="",$B49="",$C49="",$F49=""),"",IF($G49="","Sem previsão",IF(COUNTIFS(Vendas!$B$5:$B$104,$B49,Vendas!$G$5:$G$104,$C49,Vendas!$E$5:$E$104,$E49)=0,"Conferir adquirente",IF(ABS($H49)&lt;='Parâmetros'!$K$5,"Conciliado","Conferir valor"))))</f>
        <v/>
      </c>
    </row>
    <row r="50">
      <c r="A50" s="15" t="n"/>
      <c r="B50" s="15" t="n"/>
      <c r="C50" s="17" t="n"/>
      <c r="D50" s="16" t="n"/>
      <c r="E50" s="15" t="n"/>
      <c r="F50" s="18" t="n"/>
      <c r="G50" s="9">
        <f>IF(OR($B50="",$C50=""),"",IF(COUNTIFS(Vendas!$B$5:$B$104,$B50,Vendas!$G$5:$G$104,$C50)=0,"",SUMIFS(Vendas!$M$5:$M$104,Vendas!$B$5:$B$104,$B50,Vendas!$G$5:$G$104,$C50)))</f>
        <v/>
      </c>
      <c r="H50" s="9">
        <f>IF(OR($F50="",$G50=""),"",$F50-$G50)</f>
        <v/>
      </c>
      <c r="I50" s="24">
        <f>IF(OR($A50="",$B50="",$C50="",$F50=""),"",IF($G50="","Sem previsão",IF(COUNTIFS(Vendas!$B$5:$B$104,$B50,Vendas!$G$5:$G$104,$C50,Vendas!$E$5:$E$104,$E50)=0,"Conferir adquirente",IF(ABS($H50)&lt;='Parâmetros'!$K$5,"Conciliado","Conferir valor"))))</f>
        <v/>
      </c>
    </row>
    <row r="51">
      <c r="A51" s="15" t="n"/>
      <c r="B51" s="15" t="n"/>
      <c r="C51" s="17" t="n"/>
      <c r="D51" s="16" t="n"/>
      <c r="E51" s="15" t="n"/>
      <c r="F51" s="18" t="n"/>
      <c r="G51" s="12">
        <f>IF(OR($B51="",$C51=""),"",IF(COUNTIFS(Vendas!$B$5:$B$104,$B51,Vendas!$G$5:$G$104,$C51)=0,"",SUMIFS(Vendas!$M$5:$M$104,Vendas!$B$5:$B$104,$B51,Vendas!$G$5:$G$104,$C51)))</f>
        <v/>
      </c>
      <c r="H51" s="12">
        <f>IF(OR($F51="",$G51=""),"",$F51-$G51)</f>
        <v/>
      </c>
      <c r="I51" s="21">
        <f>IF(OR($A51="",$B51="",$C51="",$F51=""),"",IF($G51="","Sem previsão",IF(COUNTIFS(Vendas!$B$5:$B$104,$B51,Vendas!$G$5:$G$104,$C51,Vendas!$E$5:$E$104,$E51)=0,"Conferir adquirente",IF(ABS($H51)&lt;='Parâmetros'!$K$5,"Conciliado","Conferir valor"))))</f>
        <v/>
      </c>
    </row>
    <row r="52">
      <c r="A52" s="15" t="n"/>
      <c r="B52" s="15" t="n"/>
      <c r="C52" s="17" t="n"/>
      <c r="D52" s="16" t="n"/>
      <c r="E52" s="15" t="n"/>
      <c r="F52" s="18" t="n"/>
      <c r="G52" s="9">
        <f>IF(OR($B52="",$C52=""),"",IF(COUNTIFS(Vendas!$B$5:$B$104,$B52,Vendas!$G$5:$G$104,$C52)=0,"",SUMIFS(Vendas!$M$5:$M$104,Vendas!$B$5:$B$104,$B52,Vendas!$G$5:$G$104,$C52)))</f>
        <v/>
      </c>
      <c r="H52" s="9">
        <f>IF(OR($F52="",$G52=""),"",$F52-$G52)</f>
        <v/>
      </c>
      <c r="I52" s="24">
        <f>IF(OR($A52="",$B52="",$C52="",$F52=""),"",IF($G52="","Sem previsão",IF(COUNTIFS(Vendas!$B$5:$B$104,$B52,Vendas!$G$5:$G$104,$C52,Vendas!$E$5:$E$104,$E52)=0,"Conferir adquirente",IF(ABS($H52)&lt;='Parâmetros'!$K$5,"Conciliado","Conferir valor"))))</f>
        <v/>
      </c>
    </row>
    <row r="53">
      <c r="A53" s="15" t="n"/>
      <c r="B53" s="15" t="n"/>
      <c r="C53" s="17" t="n"/>
      <c r="D53" s="16" t="n"/>
      <c r="E53" s="15" t="n"/>
      <c r="F53" s="18" t="n"/>
      <c r="G53" s="12">
        <f>IF(OR($B53="",$C53=""),"",IF(COUNTIFS(Vendas!$B$5:$B$104,$B53,Vendas!$G$5:$G$104,$C53)=0,"",SUMIFS(Vendas!$M$5:$M$104,Vendas!$B$5:$B$104,$B53,Vendas!$G$5:$G$104,$C53)))</f>
        <v/>
      </c>
      <c r="H53" s="12">
        <f>IF(OR($F53="",$G53=""),"",$F53-$G53)</f>
        <v/>
      </c>
      <c r="I53" s="21">
        <f>IF(OR($A53="",$B53="",$C53="",$F53=""),"",IF($G53="","Sem previsão",IF(COUNTIFS(Vendas!$B$5:$B$104,$B53,Vendas!$G$5:$G$104,$C53,Vendas!$E$5:$E$104,$E53)=0,"Conferir adquirente",IF(ABS($H53)&lt;='Parâmetros'!$K$5,"Conciliado","Conferir valor"))))</f>
        <v/>
      </c>
    </row>
    <row r="54">
      <c r="A54" s="15" t="n"/>
      <c r="B54" s="15" t="n"/>
      <c r="C54" s="17" t="n"/>
      <c r="D54" s="16" t="n"/>
      <c r="E54" s="15" t="n"/>
      <c r="F54" s="18" t="n"/>
      <c r="G54" s="9">
        <f>IF(OR($B54="",$C54=""),"",IF(COUNTIFS(Vendas!$B$5:$B$104,$B54,Vendas!$G$5:$G$104,$C54)=0,"",SUMIFS(Vendas!$M$5:$M$104,Vendas!$B$5:$B$104,$B54,Vendas!$G$5:$G$104,$C54)))</f>
        <v/>
      </c>
      <c r="H54" s="9">
        <f>IF(OR($F54="",$G54=""),"",$F54-$G54)</f>
        <v/>
      </c>
      <c r="I54" s="24">
        <f>IF(OR($A54="",$B54="",$C54="",$F54=""),"",IF($G54="","Sem previsão",IF(COUNTIFS(Vendas!$B$5:$B$104,$B54,Vendas!$G$5:$G$104,$C54,Vendas!$E$5:$E$104,$E54)=0,"Conferir adquirente",IF(ABS($H54)&lt;='Parâmetros'!$K$5,"Conciliado","Conferir valor"))))</f>
        <v/>
      </c>
    </row>
    <row r="55">
      <c r="A55" s="15" t="n"/>
      <c r="B55" s="15" t="n"/>
      <c r="C55" s="17" t="n"/>
      <c r="D55" s="16" t="n"/>
      <c r="E55" s="15" t="n"/>
      <c r="F55" s="18" t="n"/>
      <c r="G55" s="12">
        <f>IF(OR($B55="",$C55=""),"",IF(COUNTIFS(Vendas!$B$5:$B$104,$B55,Vendas!$G$5:$G$104,$C55)=0,"",SUMIFS(Vendas!$M$5:$M$104,Vendas!$B$5:$B$104,$B55,Vendas!$G$5:$G$104,$C55)))</f>
        <v/>
      </c>
      <c r="H55" s="12">
        <f>IF(OR($F55="",$G55=""),"",$F55-$G55)</f>
        <v/>
      </c>
      <c r="I55" s="21">
        <f>IF(OR($A55="",$B55="",$C55="",$F55=""),"",IF($G55="","Sem previsão",IF(COUNTIFS(Vendas!$B$5:$B$104,$B55,Vendas!$G$5:$G$104,$C55,Vendas!$E$5:$E$104,$E55)=0,"Conferir adquirente",IF(ABS($H55)&lt;='Parâmetros'!$K$5,"Conciliado","Conferir valor"))))</f>
        <v/>
      </c>
    </row>
    <row r="56">
      <c r="A56" s="15" t="n"/>
      <c r="B56" s="15" t="n"/>
      <c r="C56" s="17" t="n"/>
      <c r="D56" s="16" t="n"/>
      <c r="E56" s="15" t="n"/>
      <c r="F56" s="18" t="n"/>
      <c r="G56" s="9">
        <f>IF(OR($B56="",$C56=""),"",IF(COUNTIFS(Vendas!$B$5:$B$104,$B56,Vendas!$G$5:$G$104,$C56)=0,"",SUMIFS(Vendas!$M$5:$M$104,Vendas!$B$5:$B$104,$B56,Vendas!$G$5:$G$104,$C56)))</f>
        <v/>
      </c>
      <c r="H56" s="9">
        <f>IF(OR($F56="",$G56=""),"",$F56-$G56)</f>
        <v/>
      </c>
      <c r="I56" s="24">
        <f>IF(OR($A56="",$B56="",$C56="",$F56=""),"",IF($G56="","Sem previsão",IF(COUNTIFS(Vendas!$B$5:$B$104,$B56,Vendas!$G$5:$G$104,$C56,Vendas!$E$5:$E$104,$E56)=0,"Conferir adquirente",IF(ABS($H56)&lt;='Parâmetros'!$K$5,"Conciliado","Conferir valor"))))</f>
        <v/>
      </c>
    </row>
    <row r="57">
      <c r="A57" s="15" t="n"/>
      <c r="B57" s="15" t="n"/>
      <c r="C57" s="17" t="n"/>
      <c r="D57" s="16" t="n"/>
      <c r="E57" s="15" t="n"/>
      <c r="F57" s="18" t="n"/>
      <c r="G57" s="12">
        <f>IF(OR($B57="",$C57=""),"",IF(COUNTIFS(Vendas!$B$5:$B$104,$B57,Vendas!$G$5:$G$104,$C57)=0,"",SUMIFS(Vendas!$M$5:$M$104,Vendas!$B$5:$B$104,$B57,Vendas!$G$5:$G$104,$C57)))</f>
        <v/>
      </c>
      <c r="H57" s="12">
        <f>IF(OR($F57="",$G57=""),"",$F57-$G57)</f>
        <v/>
      </c>
      <c r="I57" s="21">
        <f>IF(OR($A57="",$B57="",$C57="",$F57=""),"",IF($G57="","Sem previsão",IF(COUNTIFS(Vendas!$B$5:$B$104,$B57,Vendas!$G$5:$G$104,$C57,Vendas!$E$5:$E$104,$E57)=0,"Conferir adquirente",IF(ABS($H57)&lt;='Parâmetros'!$K$5,"Conciliado","Conferir valor"))))</f>
        <v/>
      </c>
    </row>
    <row r="58">
      <c r="A58" s="15" t="n"/>
      <c r="B58" s="15" t="n"/>
      <c r="C58" s="17" t="n"/>
      <c r="D58" s="16" t="n"/>
      <c r="E58" s="15" t="n"/>
      <c r="F58" s="18" t="n"/>
      <c r="G58" s="9">
        <f>IF(OR($B58="",$C58=""),"",IF(COUNTIFS(Vendas!$B$5:$B$104,$B58,Vendas!$G$5:$G$104,$C58)=0,"",SUMIFS(Vendas!$M$5:$M$104,Vendas!$B$5:$B$104,$B58,Vendas!$G$5:$G$104,$C58)))</f>
        <v/>
      </c>
      <c r="H58" s="9">
        <f>IF(OR($F58="",$G58=""),"",$F58-$G58)</f>
        <v/>
      </c>
      <c r="I58" s="24">
        <f>IF(OR($A58="",$B58="",$C58="",$F58=""),"",IF($G58="","Sem previsão",IF(COUNTIFS(Vendas!$B$5:$B$104,$B58,Vendas!$G$5:$G$104,$C58,Vendas!$E$5:$E$104,$E58)=0,"Conferir adquirente",IF(ABS($H58)&lt;='Parâmetros'!$K$5,"Conciliado","Conferir valor"))))</f>
        <v/>
      </c>
    </row>
    <row r="59">
      <c r="A59" s="15" t="n"/>
      <c r="B59" s="15" t="n"/>
      <c r="C59" s="17" t="n"/>
      <c r="D59" s="16" t="n"/>
      <c r="E59" s="15" t="n"/>
      <c r="F59" s="18" t="n"/>
      <c r="G59" s="12">
        <f>IF(OR($B59="",$C59=""),"",IF(COUNTIFS(Vendas!$B$5:$B$104,$B59,Vendas!$G$5:$G$104,$C59)=0,"",SUMIFS(Vendas!$M$5:$M$104,Vendas!$B$5:$B$104,$B59,Vendas!$G$5:$G$104,$C59)))</f>
        <v/>
      </c>
      <c r="H59" s="12">
        <f>IF(OR($F59="",$G59=""),"",$F59-$G59)</f>
        <v/>
      </c>
      <c r="I59" s="21">
        <f>IF(OR($A59="",$B59="",$C59="",$F59=""),"",IF($G59="","Sem previsão",IF(COUNTIFS(Vendas!$B$5:$B$104,$B59,Vendas!$G$5:$G$104,$C59,Vendas!$E$5:$E$104,$E59)=0,"Conferir adquirente",IF(ABS($H59)&lt;='Parâmetros'!$K$5,"Conciliado","Conferir valor"))))</f>
        <v/>
      </c>
    </row>
    <row r="60">
      <c r="A60" s="15" t="n"/>
      <c r="B60" s="15" t="n"/>
      <c r="C60" s="17" t="n"/>
      <c r="D60" s="16" t="n"/>
      <c r="E60" s="15" t="n"/>
      <c r="F60" s="18" t="n"/>
      <c r="G60" s="9">
        <f>IF(OR($B60="",$C60=""),"",IF(COUNTIFS(Vendas!$B$5:$B$104,$B60,Vendas!$G$5:$G$104,$C60)=0,"",SUMIFS(Vendas!$M$5:$M$104,Vendas!$B$5:$B$104,$B60,Vendas!$G$5:$G$104,$C60)))</f>
        <v/>
      </c>
      <c r="H60" s="9">
        <f>IF(OR($F60="",$G60=""),"",$F60-$G60)</f>
        <v/>
      </c>
      <c r="I60" s="24">
        <f>IF(OR($A60="",$B60="",$C60="",$F60=""),"",IF($G60="","Sem previsão",IF(COUNTIFS(Vendas!$B$5:$B$104,$B60,Vendas!$G$5:$G$104,$C60,Vendas!$E$5:$E$104,$E60)=0,"Conferir adquirente",IF(ABS($H60)&lt;='Parâmetros'!$K$5,"Conciliado","Conferir valor"))))</f>
        <v/>
      </c>
    </row>
    <row r="61">
      <c r="A61" s="15" t="n"/>
      <c r="B61" s="15" t="n"/>
      <c r="C61" s="17" t="n"/>
      <c r="D61" s="16" t="n"/>
      <c r="E61" s="15" t="n"/>
      <c r="F61" s="18" t="n"/>
      <c r="G61" s="12">
        <f>IF(OR($B61="",$C61=""),"",IF(COUNTIFS(Vendas!$B$5:$B$104,$B61,Vendas!$G$5:$G$104,$C61)=0,"",SUMIFS(Vendas!$M$5:$M$104,Vendas!$B$5:$B$104,$B61,Vendas!$G$5:$G$104,$C61)))</f>
        <v/>
      </c>
      <c r="H61" s="12">
        <f>IF(OR($F61="",$G61=""),"",$F61-$G61)</f>
        <v/>
      </c>
      <c r="I61" s="21">
        <f>IF(OR($A61="",$B61="",$C61="",$F61=""),"",IF($G61="","Sem previsão",IF(COUNTIFS(Vendas!$B$5:$B$104,$B61,Vendas!$G$5:$G$104,$C61,Vendas!$E$5:$E$104,$E61)=0,"Conferir adquirente",IF(ABS($H61)&lt;='Parâmetros'!$K$5,"Conciliado","Conferir valor"))))</f>
        <v/>
      </c>
    </row>
    <row r="62">
      <c r="A62" s="15" t="n"/>
      <c r="B62" s="15" t="n"/>
      <c r="C62" s="17" t="n"/>
      <c r="D62" s="16" t="n"/>
      <c r="E62" s="15" t="n"/>
      <c r="F62" s="18" t="n"/>
      <c r="G62" s="9">
        <f>IF(OR($B62="",$C62=""),"",IF(COUNTIFS(Vendas!$B$5:$B$104,$B62,Vendas!$G$5:$G$104,$C62)=0,"",SUMIFS(Vendas!$M$5:$M$104,Vendas!$B$5:$B$104,$B62,Vendas!$G$5:$G$104,$C62)))</f>
        <v/>
      </c>
      <c r="H62" s="9">
        <f>IF(OR($F62="",$G62=""),"",$F62-$G62)</f>
        <v/>
      </c>
      <c r="I62" s="24">
        <f>IF(OR($A62="",$B62="",$C62="",$F62=""),"",IF($G62="","Sem previsão",IF(COUNTIFS(Vendas!$B$5:$B$104,$B62,Vendas!$G$5:$G$104,$C62,Vendas!$E$5:$E$104,$E62)=0,"Conferir adquirente",IF(ABS($H62)&lt;='Parâmetros'!$K$5,"Conciliado","Conferir valor"))))</f>
        <v/>
      </c>
    </row>
    <row r="63">
      <c r="A63" s="15" t="n"/>
      <c r="B63" s="15" t="n"/>
      <c r="C63" s="17" t="n"/>
      <c r="D63" s="16" t="n"/>
      <c r="E63" s="15" t="n"/>
      <c r="F63" s="18" t="n"/>
      <c r="G63" s="12">
        <f>IF(OR($B63="",$C63=""),"",IF(COUNTIFS(Vendas!$B$5:$B$104,$B63,Vendas!$G$5:$G$104,$C63)=0,"",SUMIFS(Vendas!$M$5:$M$104,Vendas!$B$5:$B$104,$B63,Vendas!$G$5:$G$104,$C63)))</f>
        <v/>
      </c>
      <c r="H63" s="12">
        <f>IF(OR($F63="",$G63=""),"",$F63-$G63)</f>
        <v/>
      </c>
      <c r="I63" s="21">
        <f>IF(OR($A63="",$B63="",$C63="",$F63=""),"",IF($G63="","Sem previsão",IF(COUNTIFS(Vendas!$B$5:$B$104,$B63,Vendas!$G$5:$G$104,$C63,Vendas!$E$5:$E$104,$E63)=0,"Conferir adquirente",IF(ABS($H63)&lt;='Parâmetros'!$K$5,"Conciliado","Conferir valor"))))</f>
        <v/>
      </c>
    </row>
    <row r="64">
      <c r="A64" s="15" t="n"/>
      <c r="B64" s="15" t="n"/>
      <c r="C64" s="17" t="n"/>
      <c r="D64" s="16" t="n"/>
      <c r="E64" s="15" t="n"/>
      <c r="F64" s="18" t="n"/>
      <c r="G64" s="9">
        <f>IF(OR($B64="",$C64=""),"",IF(COUNTIFS(Vendas!$B$5:$B$104,$B64,Vendas!$G$5:$G$104,$C64)=0,"",SUMIFS(Vendas!$M$5:$M$104,Vendas!$B$5:$B$104,$B64,Vendas!$G$5:$G$104,$C64)))</f>
        <v/>
      </c>
      <c r="H64" s="9">
        <f>IF(OR($F64="",$G64=""),"",$F64-$G64)</f>
        <v/>
      </c>
      <c r="I64" s="24">
        <f>IF(OR($A64="",$B64="",$C64="",$F64=""),"",IF($G64="","Sem previsão",IF(COUNTIFS(Vendas!$B$5:$B$104,$B64,Vendas!$G$5:$G$104,$C64,Vendas!$E$5:$E$104,$E64)=0,"Conferir adquirente",IF(ABS($H64)&lt;='Parâmetros'!$K$5,"Conciliado","Conferir valor"))))</f>
        <v/>
      </c>
    </row>
    <row r="65">
      <c r="A65" s="15" t="n"/>
      <c r="B65" s="15" t="n"/>
      <c r="C65" s="17" t="n"/>
      <c r="D65" s="16" t="n"/>
      <c r="E65" s="15" t="n"/>
      <c r="F65" s="18" t="n"/>
      <c r="G65" s="12">
        <f>IF(OR($B65="",$C65=""),"",IF(COUNTIFS(Vendas!$B$5:$B$104,$B65,Vendas!$G$5:$G$104,$C65)=0,"",SUMIFS(Vendas!$M$5:$M$104,Vendas!$B$5:$B$104,$B65,Vendas!$G$5:$G$104,$C65)))</f>
        <v/>
      </c>
      <c r="H65" s="12">
        <f>IF(OR($F65="",$G65=""),"",$F65-$G65)</f>
        <v/>
      </c>
      <c r="I65" s="21">
        <f>IF(OR($A65="",$B65="",$C65="",$F65=""),"",IF($G65="","Sem previsão",IF(COUNTIFS(Vendas!$B$5:$B$104,$B65,Vendas!$G$5:$G$104,$C65,Vendas!$E$5:$E$104,$E65)=0,"Conferir adquirente",IF(ABS($H65)&lt;='Parâmetros'!$K$5,"Conciliado","Conferir valor"))))</f>
        <v/>
      </c>
    </row>
    <row r="66">
      <c r="A66" s="15" t="n"/>
      <c r="B66" s="15" t="n"/>
      <c r="C66" s="17" t="n"/>
      <c r="D66" s="16" t="n"/>
      <c r="E66" s="15" t="n"/>
      <c r="F66" s="18" t="n"/>
      <c r="G66" s="9">
        <f>IF(OR($B66="",$C66=""),"",IF(COUNTIFS(Vendas!$B$5:$B$104,$B66,Vendas!$G$5:$G$104,$C66)=0,"",SUMIFS(Vendas!$M$5:$M$104,Vendas!$B$5:$B$104,$B66,Vendas!$G$5:$G$104,$C66)))</f>
        <v/>
      </c>
      <c r="H66" s="9">
        <f>IF(OR($F66="",$G66=""),"",$F66-$G66)</f>
        <v/>
      </c>
      <c r="I66" s="24">
        <f>IF(OR($A66="",$B66="",$C66="",$F66=""),"",IF($G66="","Sem previsão",IF(COUNTIFS(Vendas!$B$5:$B$104,$B66,Vendas!$G$5:$G$104,$C66,Vendas!$E$5:$E$104,$E66)=0,"Conferir adquirente",IF(ABS($H66)&lt;='Parâmetros'!$K$5,"Conciliado","Conferir valor"))))</f>
        <v/>
      </c>
    </row>
    <row r="67">
      <c r="A67" s="15" t="n"/>
      <c r="B67" s="15" t="n"/>
      <c r="C67" s="17" t="n"/>
      <c r="D67" s="16" t="n"/>
      <c r="E67" s="15" t="n"/>
      <c r="F67" s="18" t="n"/>
      <c r="G67" s="12">
        <f>IF(OR($B67="",$C67=""),"",IF(COUNTIFS(Vendas!$B$5:$B$104,$B67,Vendas!$G$5:$G$104,$C67)=0,"",SUMIFS(Vendas!$M$5:$M$104,Vendas!$B$5:$B$104,$B67,Vendas!$G$5:$G$104,$C67)))</f>
        <v/>
      </c>
      <c r="H67" s="12">
        <f>IF(OR($F67="",$G67=""),"",$F67-$G67)</f>
        <v/>
      </c>
      <c r="I67" s="21">
        <f>IF(OR($A67="",$B67="",$C67="",$F67=""),"",IF($G67="","Sem previsão",IF(COUNTIFS(Vendas!$B$5:$B$104,$B67,Vendas!$G$5:$G$104,$C67,Vendas!$E$5:$E$104,$E67)=0,"Conferir adquirente",IF(ABS($H67)&lt;='Parâmetros'!$K$5,"Conciliado","Conferir valor"))))</f>
        <v/>
      </c>
    </row>
    <row r="68">
      <c r="A68" s="15" t="n"/>
      <c r="B68" s="15" t="n"/>
      <c r="C68" s="17" t="n"/>
      <c r="D68" s="16" t="n"/>
      <c r="E68" s="15" t="n"/>
      <c r="F68" s="18" t="n"/>
      <c r="G68" s="9">
        <f>IF(OR($B68="",$C68=""),"",IF(COUNTIFS(Vendas!$B$5:$B$104,$B68,Vendas!$G$5:$G$104,$C68)=0,"",SUMIFS(Vendas!$M$5:$M$104,Vendas!$B$5:$B$104,$B68,Vendas!$G$5:$G$104,$C68)))</f>
        <v/>
      </c>
      <c r="H68" s="9">
        <f>IF(OR($F68="",$G68=""),"",$F68-$G68)</f>
        <v/>
      </c>
      <c r="I68" s="24">
        <f>IF(OR($A68="",$B68="",$C68="",$F68=""),"",IF($G68="","Sem previsão",IF(COUNTIFS(Vendas!$B$5:$B$104,$B68,Vendas!$G$5:$G$104,$C68,Vendas!$E$5:$E$104,$E68)=0,"Conferir adquirente",IF(ABS($H68)&lt;='Parâmetros'!$K$5,"Conciliado","Conferir valor"))))</f>
        <v/>
      </c>
    </row>
    <row r="69">
      <c r="A69" s="15" t="n"/>
      <c r="B69" s="15" t="n"/>
      <c r="C69" s="17" t="n"/>
      <c r="D69" s="16" t="n"/>
      <c r="E69" s="15" t="n"/>
      <c r="F69" s="18" t="n"/>
      <c r="G69" s="12">
        <f>IF(OR($B69="",$C69=""),"",IF(COUNTIFS(Vendas!$B$5:$B$104,$B69,Vendas!$G$5:$G$104,$C69)=0,"",SUMIFS(Vendas!$M$5:$M$104,Vendas!$B$5:$B$104,$B69,Vendas!$G$5:$G$104,$C69)))</f>
        <v/>
      </c>
      <c r="H69" s="12">
        <f>IF(OR($F69="",$G69=""),"",$F69-$G69)</f>
        <v/>
      </c>
      <c r="I69" s="21">
        <f>IF(OR($A69="",$B69="",$C69="",$F69=""),"",IF($G69="","Sem previsão",IF(COUNTIFS(Vendas!$B$5:$B$104,$B69,Vendas!$G$5:$G$104,$C69,Vendas!$E$5:$E$104,$E69)=0,"Conferir adquirente",IF(ABS($H69)&lt;='Parâmetros'!$K$5,"Conciliado","Conferir valor"))))</f>
        <v/>
      </c>
    </row>
    <row r="70">
      <c r="A70" s="15" t="n"/>
      <c r="B70" s="15" t="n"/>
      <c r="C70" s="17" t="n"/>
      <c r="D70" s="16" t="n"/>
      <c r="E70" s="15" t="n"/>
      <c r="F70" s="18" t="n"/>
      <c r="G70" s="9">
        <f>IF(OR($B70="",$C70=""),"",IF(COUNTIFS(Vendas!$B$5:$B$104,$B70,Vendas!$G$5:$G$104,$C70)=0,"",SUMIFS(Vendas!$M$5:$M$104,Vendas!$B$5:$B$104,$B70,Vendas!$G$5:$G$104,$C70)))</f>
        <v/>
      </c>
      <c r="H70" s="9">
        <f>IF(OR($F70="",$G70=""),"",$F70-$G70)</f>
        <v/>
      </c>
      <c r="I70" s="24">
        <f>IF(OR($A70="",$B70="",$C70="",$F70=""),"",IF($G70="","Sem previsão",IF(COUNTIFS(Vendas!$B$5:$B$104,$B70,Vendas!$G$5:$G$104,$C70,Vendas!$E$5:$E$104,$E70)=0,"Conferir adquirente",IF(ABS($H70)&lt;='Parâmetros'!$K$5,"Conciliado","Conferir valor"))))</f>
        <v/>
      </c>
    </row>
    <row r="71">
      <c r="A71" s="15" t="n"/>
      <c r="B71" s="15" t="n"/>
      <c r="C71" s="17" t="n"/>
      <c r="D71" s="16" t="n"/>
      <c r="E71" s="15" t="n"/>
      <c r="F71" s="18" t="n"/>
      <c r="G71" s="12">
        <f>IF(OR($B71="",$C71=""),"",IF(COUNTIFS(Vendas!$B$5:$B$104,$B71,Vendas!$G$5:$G$104,$C71)=0,"",SUMIFS(Vendas!$M$5:$M$104,Vendas!$B$5:$B$104,$B71,Vendas!$G$5:$G$104,$C71)))</f>
        <v/>
      </c>
      <c r="H71" s="12">
        <f>IF(OR($F71="",$G71=""),"",$F71-$G71)</f>
        <v/>
      </c>
      <c r="I71" s="21">
        <f>IF(OR($A71="",$B71="",$C71="",$F71=""),"",IF($G71="","Sem previsão",IF(COUNTIFS(Vendas!$B$5:$B$104,$B71,Vendas!$G$5:$G$104,$C71,Vendas!$E$5:$E$104,$E71)=0,"Conferir adquirente",IF(ABS($H71)&lt;='Parâmetros'!$K$5,"Conciliado","Conferir valor"))))</f>
        <v/>
      </c>
    </row>
    <row r="72">
      <c r="A72" s="15" t="n"/>
      <c r="B72" s="15" t="n"/>
      <c r="C72" s="17" t="n"/>
      <c r="D72" s="16" t="n"/>
      <c r="E72" s="15" t="n"/>
      <c r="F72" s="18" t="n"/>
      <c r="G72" s="9">
        <f>IF(OR($B72="",$C72=""),"",IF(COUNTIFS(Vendas!$B$5:$B$104,$B72,Vendas!$G$5:$G$104,$C72)=0,"",SUMIFS(Vendas!$M$5:$M$104,Vendas!$B$5:$B$104,$B72,Vendas!$G$5:$G$104,$C72)))</f>
        <v/>
      </c>
      <c r="H72" s="9">
        <f>IF(OR($F72="",$G72=""),"",$F72-$G72)</f>
        <v/>
      </c>
      <c r="I72" s="24">
        <f>IF(OR($A72="",$B72="",$C72="",$F72=""),"",IF($G72="","Sem previsão",IF(COUNTIFS(Vendas!$B$5:$B$104,$B72,Vendas!$G$5:$G$104,$C72,Vendas!$E$5:$E$104,$E72)=0,"Conferir adquirente",IF(ABS($H72)&lt;='Parâmetros'!$K$5,"Conciliado","Conferir valor"))))</f>
        <v/>
      </c>
    </row>
    <row r="73">
      <c r="A73" s="15" t="n"/>
      <c r="B73" s="15" t="n"/>
      <c r="C73" s="17" t="n"/>
      <c r="D73" s="16" t="n"/>
      <c r="E73" s="15" t="n"/>
      <c r="F73" s="18" t="n"/>
      <c r="G73" s="12">
        <f>IF(OR($B73="",$C73=""),"",IF(COUNTIFS(Vendas!$B$5:$B$104,$B73,Vendas!$G$5:$G$104,$C73)=0,"",SUMIFS(Vendas!$M$5:$M$104,Vendas!$B$5:$B$104,$B73,Vendas!$G$5:$G$104,$C73)))</f>
        <v/>
      </c>
      <c r="H73" s="12">
        <f>IF(OR($F73="",$G73=""),"",$F73-$G73)</f>
        <v/>
      </c>
      <c r="I73" s="21">
        <f>IF(OR($A73="",$B73="",$C73="",$F73=""),"",IF($G73="","Sem previsão",IF(COUNTIFS(Vendas!$B$5:$B$104,$B73,Vendas!$G$5:$G$104,$C73,Vendas!$E$5:$E$104,$E73)=0,"Conferir adquirente",IF(ABS($H73)&lt;='Parâmetros'!$K$5,"Conciliado","Conferir valor"))))</f>
        <v/>
      </c>
    </row>
    <row r="74">
      <c r="A74" s="15" t="n"/>
      <c r="B74" s="15" t="n"/>
      <c r="C74" s="17" t="n"/>
      <c r="D74" s="16" t="n"/>
      <c r="E74" s="15" t="n"/>
      <c r="F74" s="18" t="n"/>
      <c r="G74" s="9">
        <f>IF(OR($B74="",$C74=""),"",IF(COUNTIFS(Vendas!$B$5:$B$104,$B74,Vendas!$G$5:$G$104,$C74)=0,"",SUMIFS(Vendas!$M$5:$M$104,Vendas!$B$5:$B$104,$B74,Vendas!$G$5:$G$104,$C74)))</f>
        <v/>
      </c>
      <c r="H74" s="9">
        <f>IF(OR($F74="",$G74=""),"",$F74-$G74)</f>
        <v/>
      </c>
      <c r="I74" s="24">
        <f>IF(OR($A74="",$B74="",$C74="",$F74=""),"",IF($G74="","Sem previsão",IF(COUNTIFS(Vendas!$B$5:$B$104,$B74,Vendas!$G$5:$G$104,$C74,Vendas!$E$5:$E$104,$E74)=0,"Conferir adquirente",IF(ABS($H74)&lt;='Parâmetros'!$K$5,"Conciliado","Conferir valor"))))</f>
        <v/>
      </c>
    </row>
    <row r="75">
      <c r="A75" s="15" t="n"/>
      <c r="B75" s="15" t="n"/>
      <c r="C75" s="17" t="n"/>
      <c r="D75" s="16" t="n"/>
      <c r="E75" s="15" t="n"/>
      <c r="F75" s="18" t="n"/>
      <c r="G75" s="12">
        <f>IF(OR($B75="",$C75=""),"",IF(COUNTIFS(Vendas!$B$5:$B$104,$B75,Vendas!$G$5:$G$104,$C75)=0,"",SUMIFS(Vendas!$M$5:$M$104,Vendas!$B$5:$B$104,$B75,Vendas!$G$5:$G$104,$C75)))</f>
        <v/>
      </c>
      <c r="H75" s="12">
        <f>IF(OR($F75="",$G75=""),"",$F75-$G75)</f>
        <v/>
      </c>
      <c r="I75" s="21">
        <f>IF(OR($A75="",$B75="",$C75="",$F75=""),"",IF($G75="","Sem previsão",IF(COUNTIFS(Vendas!$B$5:$B$104,$B75,Vendas!$G$5:$G$104,$C75,Vendas!$E$5:$E$104,$E75)=0,"Conferir adquirente",IF(ABS($H75)&lt;='Parâmetros'!$K$5,"Conciliado","Conferir valor"))))</f>
        <v/>
      </c>
    </row>
    <row r="76">
      <c r="A76" s="15" t="n"/>
      <c r="B76" s="15" t="n"/>
      <c r="C76" s="17" t="n"/>
      <c r="D76" s="16" t="n"/>
      <c r="E76" s="15" t="n"/>
      <c r="F76" s="18" t="n"/>
      <c r="G76" s="9">
        <f>IF(OR($B76="",$C76=""),"",IF(COUNTIFS(Vendas!$B$5:$B$104,$B76,Vendas!$G$5:$G$104,$C76)=0,"",SUMIFS(Vendas!$M$5:$M$104,Vendas!$B$5:$B$104,$B76,Vendas!$G$5:$G$104,$C76)))</f>
        <v/>
      </c>
      <c r="H76" s="9">
        <f>IF(OR($F76="",$G76=""),"",$F76-$G76)</f>
        <v/>
      </c>
      <c r="I76" s="24">
        <f>IF(OR($A76="",$B76="",$C76="",$F76=""),"",IF($G76="","Sem previsão",IF(COUNTIFS(Vendas!$B$5:$B$104,$B76,Vendas!$G$5:$G$104,$C76,Vendas!$E$5:$E$104,$E76)=0,"Conferir adquirente",IF(ABS($H76)&lt;='Parâmetros'!$K$5,"Conciliado","Conferir valor"))))</f>
        <v/>
      </c>
    </row>
    <row r="77">
      <c r="A77" s="15" t="n"/>
      <c r="B77" s="15" t="n"/>
      <c r="C77" s="17" t="n"/>
      <c r="D77" s="16" t="n"/>
      <c r="E77" s="15" t="n"/>
      <c r="F77" s="18" t="n"/>
      <c r="G77" s="12">
        <f>IF(OR($B77="",$C77=""),"",IF(COUNTIFS(Vendas!$B$5:$B$104,$B77,Vendas!$G$5:$G$104,$C77)=0,"",SUMIFS(Vendas!$M$5:$M$104,Vendas!$B$5:$B$104,$B77,Vendas!$G$5:$G$104,$C77)))</f>
        <v/>
      </c>
      <c r="H77" s="12">
        <f>IF(OR($F77="",$G77=""),"",$F77-$G77)</f>
        <v/>
      </c>
      <c r="I77" s="21">
        <f>IF(OR($A77="",$B77="",$C77="",$F77=""),"",IF($G77="","Sem previsão",IF(COUNTIFS(Vendas!$B$5:$B$104,$B77,Vendas!$G$5:$G$104,$C77,Vendas!$E$5:$E$104,$E77)=0,"Conferir adquirente",IF(ABS($H77)&lt;='Parâmetros'!$K$5,"Conciliado","Conferir valor"))))</f>
        <v/>
      </c>
    </row>
    <row r="78">
      <c r="A78" s="15" t="n"/>
      <c r="B78" s="15" t="n"/>
      <c r="C78" s="17" t="n"/>
      <c r="D78" s="16" t="n"/>
      <c r="E78" s="15" t="n"/>
      <c r="F78" s="18" t="n"/>
      <c r="G78" s="9">
        <f>IF(OR($B78="",$C78=""),"",IF(COUNTIFS(Vendas!$B$5:$B$104,$B78,Vendas!$G$5:$G$104,$C78)=0,"",SUMIFS(Vendas!$M$5:$M$104,Vendas!$B$5:$B$104,$B78,Vendas!$G$5:$G$104,$C78)))</f>
        <v/>
      </c>
      <c r="H78" s="9">
        <f>IF(OR($F78="",$G78=""),"",$F78-$G78)</f>
        <v/>
      </c>
      <c r="I78" s="24">
        <f>IF(OR($A78="",$B78="",$C78="",$F78=""),"",IF($G78="","Sem previsão",IF(COUNTIFS(Vendas!$B$5:$B$104,$B78,Vendas!$G$5:$G$104,$C78,Vendas!$E$5:$E$104,$E78)=0,"Conferir adquirente",IF(ABS($H78)&lt;='Parâmetros'!$K$5,"Conciliado","Conferir valor"))))</f>
        <v/>
      </c>
    </row>
    <row r="79">
      <c r="A79" s="15" t="n"/>
      <c r="B79" s="15" t="n"/>
      <c r="C79" s="17" t="n"/>
      <c r="D79" s="16" t="n"/>
      <c r="E79" s="15" t="n"/>
      <c r="F79" s="18" t="n"/>
      <c r="G79" s="12">
        <f>IF(OR($B79="",$C79=""),"",IF(COUNTIFS(Vendas!$B$5:$B$104,$B79,Vendas!$G$5:$G$104,$C79)=0,"",SUMIFS(Vendas!$M$5:$M$104,Vendas!$B$5:$B$104,$B79,Vendas!$G$5:$G$104,$C79)))</f>
        <v/>
      </c>
      <c r="H79" s="12">
        <f>IF(OR($F79="",$G79=""),"",$F79-$G79)</f>
        <v/>
      </c>
      <c r="I79" s="21">
        <f>IF(OR($A79="",$B79="",$C79="",$F79=""),"",IF($G79="","Sem previsão",IF(COUNTIFS(Vendas!$B$5:$B$104,$B79,Vendas!$G$5:$G$104,$C79,Vendas!$E$5:$E$104,$E79)=0,"Conferir adquirente",IF(ABS($H79)&lt;='Parâmetros'!$K$5,"Conciliado","Conferir valor"))))</f>
        <v/>
      </c>
    </row>
    <row r="80">
      <c r="A80" s="15" t="n"/>
      <c r="B80" s="15" t="n"/>
      <c r="C80" s="17" t="n"/>
      <c r="D80" s="16" t="n"/>
      <c r="E80" s="15" t="n"/>
      <c r="F80" s="18" t="n"/>
      <c r="G80" s="9">
        <f>IF(OR($B80="",$C80=""),"",IF(COUNTIFS(Vendas!$B$5:$B$104,$B80,Vendas!$G$5:$G$104,$C80)=0,"",SUMIFS(Vendas!$M$5:$M$104,Vendas!$B$5:$B$104,$B80,Vendas!$G$5:$G$104,$C80)))</f>
        <v/>
      </c>
      <c r="H80" s="9">
        <f>IF(OR($F80="",$G80=""),"",$F80-$G80)</f>
        <v/>
      </c>
      <c r="I80" s="24">
        <f>IF(OR($A80="",$B80="",$C80="",$F80=""),"",IF($G80="","Sem previsão",IF(COUNTIFS(Vendas!$B$5:$B$104,$B80,Vendas!$G$5:$G$104,$C80,Vendas!$E$5:$E$104,$E80)=0,"Conferir adquirente",IF(ABS($H80)&lt;='Parâmetros'!$K$5,"Conciliado","Conferir valor"))))</f>
        <v/>
      </c>
    </row>
    <row r="81">
      <c r="A81" s="15" t="n"/>
      <c r="B81" s="15" t="n"/>
      <c r="C81" s="17" t="n"/>
      <c r="D81" s="16" t="n"/>
      <c r="E81" s="15" t="n"/>
      <c r="F81" s="18" t="n"/>
      <c r="G81" s="12">
        <f>IF(OR($B81="",$C81=""),"",IF(COUNTIFS(Vendas!$B$5:$B$104,$B81,Vendas!$G$5:$G$104,$C81)=0,"",SUMIFS(Vendas!$M$5:$M$104,Vendas!$B$5:$B$104,$B81,Vendas!$G$5:$G$104,$C81)))</f>
        <v/>
      </c>
      <c r="H81" s="12">
        <f>IF(OR($F81="",$G81=""),"",$F81-$G81)</f>
        <v/>
      </c>
      <c r="I81" s="21">
        <f>IF(OR($A81="",$B81="",$C81="",$F81=""),"",IF($G81="","Sem previsão",IF(COUNTIFS(Vendas!$B$5:$B$104,$B81,Vendas!$G$5:$G$104,$C81,Vendas!$E$5:$E$104,$E81)=0,"Conferir adquirente",IF(ABS($H81)&lt;='Parâmetros'!$K$5,"Conciliado","Conferir valor"))))</f>
        <v/>
      </c>
    </row>
    <row r="82">
      <c r="A82" s="15" t="n"/>
      <c r="B82" s="15" t="n"/>
      <c r="C82" s="17" t="n"/>
      <c r="D82" s="16" t="n"/>
      <c r="E82" s="15" t="n"/>
      <c r="F82" s="18" t="n"/>
      <c r="G82" s="9">
        <f>IF(OR($B82="",$C82=""),"",IF(COUNTIFS(Vendas!$B$5:$B$104,$B82,Vendas!$G$5:$G$104,$C82)=0,"",SUMIFS(Vendas!$M$5:$M$104,Vendas!$B$5:$B$104,$B82,Vendas!$G$5:$G$104,$C82)))</f>
        <v/>
      </c>
      <c r="H82" s="9">
        <f>IF(OR($F82="",$G82=""),"",$F82-$G82)</f>
        <v/>
      </c>
      <c r="I82" s="24">
        <f>IF(OR($A82="",$B82="",$C82="",$F82=""),"",IF($G82="","Sem previsão",IF(COUNTIFS(Vendas!$B$5:$B$104,$B82,Vendas!$G$5:$G$104,$C82,Vendas!$E$5:$E$104,$E82)=0,"Conferir adquirente",IF(ABS($H82)&lt;='Parâmetros'!$K$5,"Conciliado","Conferir valor"))))</f>
        <v/>
      </c>
    </row>
    <row r="83">
      <c r="A83" s="15" t="n"/>
      <c r="B83" s="15" t="n"/>
      <c r="C83" s="17" t="n"/>
      <c r="D83" s="16" t="n"/>
      <c r="E83" s="15" t="n"/>
      <c r="F83" s="18" t="n"/>
      <c r="G83" s="12">
        <f>IF(OR($B83="",$C83=""),"",IF(COUNTIFS(Vendas!$B$5:$B$104,$B83,Vendas!$G$5:$G$104,$C83)=0,"",SUMIFS(Vendas!$M$5:$M$104,Vendas!$B$5:$B$104,$B83,Vendas!$G$5:$G$104,$C83)))</f>
        <v/>
      </c>
      <c r="H83" s="12">
        <f>IF(OR($F83="",$G83=""),"",$F83-$G83)</f>
        <v/>
      </c>
      <c r="I83" s="21">
        <f>IF(OR($A83="",$B83="",$C83="",$F83=""),"",IF($G83="","Sem previsão",IF(COUNTIFS(Vendas!$B$5:$B$104,$B83,Vendas!$G$5:$G$104,$C83,Vendas!$E$5:$E$104,$E83)=0,"Conferir adquirente",IF(ABS($H83)&lt;='Parâmetros'!$K$5,"Conciliado","Conferir valor"))))</f>
        <v/>
      </c>
    </row>
    <row r="84">
      <c r="A84" s="15" t="n"/>
      <c r="B84" s="15" t="n"/>
      <c r="C84" s="17" t="n"/>
      <c r="D84" s="16" t="n"/>
      <c r="E84" s="15" t="n"/>
      <c r="F84" s="18" t="n"/>
      <c r="G84" s="9">
        <f>IF(OR($B84="",$C84=""),"",IF(COUNTIFS(Vendas!$B$5:$B$104,$B84,Vendas!$G$5:$G$104,$C84)=0,"",SUMIFS(Vendas!$M$5:$M$104,Vendas!$B$5:$B$104,$B84,Vendas!$G$5:$G$104,$C84)))</f>
        <v/>
      </c>
      <c r="H84" s="9">
        <f>IF(OR($F84="",$G84=""),"",$F84-$G84)</f>
        <v/>
      </c>
      <c r="I84" s="24">
        <f>IF(OR($A84="",$B84="",$C84="",$F84=""),"",IF($G84="","Sem previsão",IF(COUNTIFS(Vendas!$B$5:$B$104,$B84,Vendas!$G$5:$G$104,$C84,Vendas!$E$5:$E$104,$E84)=0,"Conferir adquirente",IF(ABS($H84)&lt;='Parâmetros'!$K$5,"Conciliado","Conferir valor"))))</f>
        <v/>
      </c>
    </row>
    <row r="85">
      <c r="A85" s="15" t="n"/>
      <c r="B85" s="15" t="n"/>
      <c r="C85" s="17" t="n"/>
      <c r="D85" s="16" t="n"/>
      <c r="E85" s="15" t="n"/>
      <c r="F85" s="18" t="n"/>
      <c r="G85" s="12">
        <f>IF(OR($B85="",$C85=""),"",IF(COUNTIFS(Vendas!$B$5:$B$104,$B85,Vendas!$G$5:$G$104,$C85)=0,"",SUMIFS(Vendas!$M$5:$M$104,Vendas!$B$5:$B$104,$B85,Vendas!$G$5:$G$104,$C85)))</f>
        <v/>
      </c>
      <c r="H85" s="12">
        <f>IF(OR($F85="",$G85=""),"",$F85-$G85)</f>
        <v/>
      </c>
      <c r="I85" s="21">
        <f>IF(OR($A85="",$B85="",$C85="",$F85=""),"",IF($G85="","Sem previsão",IF(COUNTIFS(Vendas!$B$5:$B$104,$B85,Vendas!$G$5:$G$104,$C85,Vendas!$E$5:$E$104,$E85)=0,"Conferir adquirente",IF(ABS($H85)&lt;='Parâmetros'!$K$5,"Conciliado","Conferir valor"))))</f>
        <v/>
      </c>
    </row>
    <row r="86">
      <c r="A86" s="15" t="n"/>
      <c r="B86" s="15" t="n"/>
      <c r="C86" s="17" t="n"/>
      <c r="D86" s="16" t="n"/>
      <c r="E86" s="15" t="n"/>
      <c r="F86" s="18" t="n"/>
      <c r="G86" s="9">
        <f>IF(OR($B86="",$C86=""),"",IF(COUNTIFS(Vendas!$B$5:$B$104,$B86,Vendas!$G$5:$G$104,$C86)=0,"",SUMIFS(Vendas!$M$5:$M$104,Vendas!$B$5:$B$104,$B86,Vendas!$G$5:$G$104,$C86)))</f>
        <v/>
      </c>
      <c r="H86" s="9">
        <f>IF(OR($F86="",$G86=""),"",$F86-$G86)</f>
        <v/>
      </c>
      <c r="I86" s="24">
        <f>IF(OR($A86="",$B86="",$C86="",$F86=""),"",IF($G86="","Sem previsão",IF(COUNTIFS(Vendas!$B$5:$B$104,$B86,Vendas!$G$5:$G$104,$C86,Vendas!$E$5:$E$104,$E86)=0,"Conferir adquirente",IF(ABS($H86)&lt;='Parâmetros'!$K$5,"Conciliado","Conferir valor"))))</f>
        <v/>
      </c>
    </row>
    <row r="87">
      <c r="A87" s="15" t="n"/>
      <c r="B87" s="15" t="n"/>
      <c r="C87" s="17" t="n"/>
      <c r="D87" s="16" t="n"/>
      <c r="E87" s="15" t="n"/>
      <c r="F87" s="18" t="n"/>
      <c r="G87" s="12">
        <f>IF(OR($B87="",$C87=""),"",IF(COUNTIFS(Vendas!$B$5:$B$104,$B87,Vendas!$G$5:$G$104,$C87)=0,"",SUMIFS(Vendas!$M$5:$M$104,Vendas!$B$5:$B$104,$B87,Vendas!$G$5:$G$104,$C87)))</f>
        <v/>
      </c>
      <c r="H87" s="12">
        <f>IF(OR($F87="",$G87=""),"",$F87-$G87)</f>
        <v/>
      </c>
      <c r="I87" s="21">
        <f>IF(OR($A87="",$B87="",$C87="",$F87=""),"",IF($G87="","Sem previsão",IF(COUNTIFS(Vendas!$B$5:$B$104,$B87,Vendas!$G$5:$G$104,$C87,Vendas!$E$5:$E$104,$E87)=0,"Conferir adquirente",IF(ABS($H87)&lt;='Parâmetros'!$K$5,"Conciliado","Conferir valor"))))</f>
        <v/>
      </c>
    </row>
    <row r="88">
      <c r="A88" s="15" t="n"/>
      <c r="B88" s="15" t="n"/>
      <c r="C88" s="17" t="n"/>
      <c r="D88" s="16" t="n"/>
      <c r="E88" s="15" t="n"/>
      <c r="F88" s="18" t="n"/>
      <c r="G88" s="9">
        <f>IF(OR($B88="",$C88=""),"",IF(COUNTIFS(Vendas!$B$5:$B$104,$B88,Vendas!$G$5:$G$104,$C88)=0,"",SUMIFS(Vendas!$M$5:$M$104,Vendas!$B$5:$B$104,$B88,Vendas!$G$5:$G$104,$C88)))</f>
        <v/>
      </c>
      <c r="H88" s="9">
        <f>IF(OR($F88="",$G88=""),"",$F88-$G88)</f>
        <v/>
      </c>
      <c r="I88" s="24">
        <f>IF(OR($A88="",$B88="",$C88="",$F88=""),"",IF($G88="","Sem previsão",IF(COUNTIFS(Vendas!$B$5:$B$104,$B88,Vendas!$G$5:$G$104,$C88,Vendas!$E$5:$E$104,$E88)=0,"Conferir adquirente",IF(ABS($H88)&lt;='Parâmetros'!$K$5,"Conciliado","Conferir valor"))))</f>
        <v/>
      </c>
    </row>
    <row r="89">
      <c r="A89" s="15" t="n"/>
      <c r="B89" s="15" t="n"/>
      <c r="C89" s="17" t="n"/>
      <c r="D89" s="16" t="n"/>
      <c r="E89" s="15" t="n"/>
      <c r="F89" s="18" t="n"/>
      <c r="G89" s="12">
        <f>IF(OR($B89="",$C89=""),"",IF(COUNTIFS(Vendas!$B$5:$B$104,$B89,Vendas!$G$5:$G$104,$C89)=0,"",SUMIFS(Vendas!$M$5:$M$104,Vendas!$B$5:$B$104,$B89,Vendas!$G$5:$G$104,$C89)))</f>
        <v/>
      </c>
      <c r="H89" s="12">
        <f>IF(OR($F89="",$G89=""),"",$F89-$G89)</f>
        <v/>
      </c>
      <c r="I89" s="21">
        <f>IF(OR($A89="",$B89="",$C89="",$F89=""),"",IF($G89="","Sem previsão",IF(COUNTIFS(Vendas!$B$5:$B$104,$B89,Vendas!$G$5:$G$104,$C89,Vendas!$E$5:$E$104,$E89)=0,"Conferir adquirente",IF(ABS($H89)&lt;='Parâmetros'!$K$5,"Conciliado","Conferir valor"))))</f>
        <v/>
      </c>
    </row>
    <row r="90">
      <c r="A90" s="15" t="n"/>
      <c r="B90" s="15" t="n"/>
      <c r="C90" s="17" t="n"/>
      <c r="D90" s="16" t="n"/>
      <c r="E90" s="15" t="n"/>
      <c r="F90" s="18" t="n"/>
      <c r="G90" s="9">
        <f>IF(OR($B90="",$C90=""),"",IF(COUNTIFS(Vendas!$B$5:$B$104,$B90,Vendas!$G$5:$G$104,$C90)=0,"",SUMIFS(Vendas!$M$5:$M$104,Vendas!$B$5:$B$104,$B90,Vendas!$G$5:$G$104,$C90)))</f>
        <v/>
      </c>
      <c r="H90" s="9">
        <f>IF(OR($F90="",$G90=""),"",$F90-$G90)</f>
        <v/>
      </c>
      <c r="I90" s="24">
        <f>IF(OR($A90="",$B90="",$C90="",$F90=""),"",IF($G90="","Sem previsão",IF(COUNTIFS(Vendas!$B$5:$B$104,$B90,Vendas!$G$5:$G$104,$C90,Vendas!$E$5:$E$104,$E90)=0,"Conferir adquirente",IF(ABS($H90)&lt;='Parâmetros'!$K$5,"Conciliado","Conferir valor"))))</f>
        <v/>
      </c>
    </row>
    <row r="91">
      <c r="A91" s="15" t="n"/>
      <c r="B91" s="15" t="n"/>
      <c r="C91" s="17" t="n"/>
      <c r="D91" s="16" t="n"/>
      <c r="E91" s="15" t="n"/>
      <c r="F91" s="18" t="n"/>
      <c r="G91" s="12">
        <f>IF(OR($B91="",$C91=""),"",IF(COUNTIFS(Vendas!$B$5:$B$104,$B91,Vendas!$G$5:$G$104,$C91)=0,"",SUMIFS(Vendas!$M$5:$M$104,Vendas!$B$5:$B$104,$B91,Vendas!$G$5:$G$104,$C91)))</f>
        <v/>
      </c>
      <c r="H91" s="12">
        <f>IF(OR($F91="",$G91=""),"",$F91-$G91)</f>
        <v/>
      </c>
      <c r="I91" s="21">
        <f>IF(OR($A91="",$B91="",$C91="",$F91=""),"",IF($G91="","Sem previsão",IF(COUNTIFS(Vendas!$B$5:$B$104,$B91,Vendas!$G$5:$G$104,$C91,Vendas!$E$5:$E$104,$E91)=0,"Conferir adquirente",IF(ABS($H91)&lt;='Parâmetros'!$K$5,"Conciliado","Conferir valor"))))</f>
        <v/>
      </c>
    </row>
    <row r="92">
      <c r="A92" s="15" t="n"/>
      <c r="B92" s="15" t="n"/>
      <c r="C92" s="17" t="n"/>
      <c r="D92" s="16" t="n"/>
      <c r="E92" s="15" t="n"/>
      <c r="F92" s="18" t="n"/>
      <c r="G92" s="9">
        <f>IF(OR($B92="",$C92=""),"",IF(COUNTIFS(Vendas!$B$5:$B$104,$B92,Vendas!$G$5:$G$104,$C92)=0,"",SUMIFS(Vendas!$M$5:$M$104,Vendas!$B$5:$B$104,$B92,Vendas!$G$5:$G$104,$C92)))</f>
        <v/>
      </c>
      <c r="H92" s="9">
        <f>IF(OR($F92="",$G92=""),"",$F92-$G92)</f>
        <v/>
      </c>
      <c r="I92" s="24">
        <f>IF(OR($A92="",$B92="",$C92="",$F92=""),"",IF($G92="","Sem previsão",IF(COUNTIFS(Vendas!$B$5:$B$104,$B92,Vendas!$G$5:$G$104,$C92,Vendas!$E$5:$E$104,$E92)=0,"Conferir adquirente",IF(ABS($H92)&lt;='Parâmetros'!$K$5,"Conciliado","Conferir valor"))))</f>
        <v/>
      </c>
    </row>
    <row r="93">
      <c r="A93" s="15" t="n"/>
      <c r="B93" s="15" t="n"/>
      <c r="C93" s="17" t="n"/>
      <c r="D93" s="16" t="n"/>
      <c r="E93" s="15" t="n"/>
      <c r="F93" s="18" t="n"/>
      <c r="G93" s="12">
        <f>IF(OR($B93="",$C93=""),"",IF(COUNTIFS(Vendas!$B$5:$B$104,$B93,Vendas!$G$5:$G$104,$C93)=0,"",SUMIFS(Vendas!$M$5:$M$104,Vendas!$B$5:$B$104,$B93,Vendas!$G$5:$G$104,$C93)))</f>
        <v/>
      </c>
      <c r="H93" s="12">
        <f>IF(OR($F93="",$G93=""),"",$F93-$G93)</f>
        <v/>
      </c>
      <c r="I93" s="21">
        <f>IF(OR($A93="",$B93="",$C93="",$F93=""),"",IF($G93="","Sem previsão",IF(COUNTIFS(Vendas!$B$5:$B$104,$B93,Vendas!$G$5:$G$104,$C93,Vendas!$E$5:$E$104,$E93)=0,"Conferir adquirente",IF(ABS($H93)&lt;='Parâmetros'!$K$5,"Conciliado","Conferir valor"))))</f>
        <v/>
      </c>
    </row>
    <row r="94">
      <c r="A94" s="15" t="n"/>
      <c r="B94" s="15" t="n"/>
      <c r="C94" s="17" t="n"/>
      <c r="D94" s="16" t="n"/>
      <c r="E94" s="15" t="n"/>
      <c r="F94" s="18" t="n"/>
      <c r="G94" s="9">
        <f>IF(OR($B94="",$C94=""),"",IF(COUNTIFS(Vendas!$B$5:$B$104,$B94,Vendas!$G$5:$G$104,$C94)=0,"",SUMIFS(Vendas!$M$5:$M$104,Vendas!$B$5:$B$104,$B94,Vendas!$G$5:$G$104,$C94)))</f>
        <v/>
      </c>
      <c r="H94" s="9">
        <f>IF(OR($F94="",$G94=""),"",$F94-$G94)</f>
        <v/>
      </c>
      <c r="I94" s="24">
        <f>IF(OR($A94="",$B94="",$C94="",$F94=""),"",IF($G94="","Sem previsão",IF(COUNTIFS(Vendas!$B$5:$B$104,$B94,Vendas!$G$5:$G$104,$C94,Vendas!$E$5:$E$104,$E94)=0,"Conferir adquirente",IF(ABS($H94)&lt;='Parâmetros'!$K$5,"Conciliado","Conferir valor"))))</f>
        <v/>
      </c>
    </row>
    <row r="95">
      <c r="A95" s="15" t="n"/>
      <c r="B95" s="15" t="n"/>
      <c r="C95" s="17" t="n"/>
      <c r="D95" s="16" t="n"/>
      <c r="E95" s="15" t="n"/>
      <c r="F95" s="18" t="n"/>
      <c r="G95" s="12">
        <f>IF(OR($B95="",$C95=""),"",IF(COUNTIFS(Vendas!$B$5:$B$104,$B95,Vendas!$G$5:$G$104,$C95)=0,"",SUMIFS(Vendas!$M$5:$M$104,Vendas!$B$5:$B$104,$B95,Vendas!$G$5:$G$104,$C95)))</f>
        <v/>
      </c>
      <c r="H95" s="12">
        <f>IF(OR($F95="",$G95=""),"",$F95-$G95)</f>
        <v/>
      </c>
      <c r="I95" s="21">
        <f>IF(OR($A95="",$B95="",$C95="",$F95=""),"",IF($G95="","Sem previsão",IF(COUNTIFS(Vendas!$B$5:$B$104,$B95,Vendas!$G$5:$G$104,$C95,Vendas!$E$5:$E$104,$E95)=0,"Conferir adquirente",IF(ABS($H95)&lt;='Parâmetros'!$K$5,"Conciliado","Conferir valor"))))</f>
        <v/>
      </c>
    </row>
    <row r="96">
      <c r="A96" s="15" t="n"/>
      <c r="B96" s="15" t="n"/>
      <c r="C96" s="17" t="n"/>
      <c r="D96" s="16" t="n"/>
      <c r="E96" s="15" t="n"/>
      <c r="F96" s="18" t="n"/>
      <c r="G96" s="9">
        <f>IF(OR($B96="",$C96=""),"",IF(COUNTIFS(Vendas!$B$5:$B$104,$B96,Vendas!$G$5:$G$104,$C96)=0,"",SUMIFS(Vendas!$M$5:$M$104,Vendas!$B$5:$B$104,$B96,Vendas!$G$5:$G$104,$C96)))</f>
        <v/>
      </c>
      <c r="H96" s="9">
        <f>IF(OR($F96="",$G96=""),"",$F96-$G96)</f>
        <v/>
      </c>
      <c r="I96" s="24">
        <f>IF(OR($A96="",$B96="",$C96="",$F96=""),"",IF($G96="","Sem previsão",IF(COUNTIFS(Vendas!$B$5:$B$104,$B96,Vendas!$G$5:$G$104,$C96,Vendas!$E$5:$E$104,$E96)=0,"Conferir adquirente",IF(ABS($H96)&lt;='Parâmetros'!$K$5,"Conciliado","Conferir valor"))))</f>
        <v/>
      </c>
    </row>
    <row r="97">
      <c r="A97" s="15" t="n"/>
      <c r="B97" s="15" t="n"/>
      <c r="C97" s="17" t="n"/>
      <c r="D97" s="16" t="n"/>
      <c r="E97" s="15" t="n"/>
      <c r="F97" s="18" t="n"/>
      <c r="G97" s="12">
        <f>IF(OR($B97="",$C97=""),"",IF(COUNTIFS(Vendas!$B$5:$B$104,$B97,Vendas!$G$5:$G$104,$C97)=0,"",SUMIFS(Vendas!$M$5:$M$104,Vendas!$B$5:$B$104,$B97,Vendas!$G$5:$G$104,$C97)))</f>
        <v/>
      </c>
      <c r="H97" s="12">
        <f>IF(OR($F97="",$G97=""),"",$F97-$G97)</f>
        <v/>
      </c>
      <c r="I97" s="21">
        <f>IF(OR($A97="",$B97="",$C97="",$F97=""),"",IF($G97="","Sem previsão",IF(COUNTIFS(Vendas!$B$5:$B$104,$B97,Vendas!$G$5:$G$104,$C97,Vendas!$E$5:$E$104,$E97)=0,"Conferir adquirente",IF(ABS($H97)&lt;='Parâmetros'!$K$5,"Conciliado","Conferir valor"))))</f>
        <v/>
      </c>
    </row>
    <row r="98">
      <c r="A98" s="15" t="n"/>
      <c r="B98" s="15" t="n"/>
      <c r="C98" s="17" t="n"/>
      <c r="D98" s="16" t="n"/>
      <c r="E98" s="15" t="n"/>
      <c r="F98" s="18" t="n"/>
      <c r="G98" s="9">
        <f>IF(OR($B98="",$C98=""),"",IF(COUNTIFS(Vendas!$B$5:$B$104,$B98,Vendas!$G$5:$G$104,$C98)=0,"",SUMIFS(Vendas!$M$5:$M$104,Vendas!$B$5:$B$104,$B98,Vendas!$G$5:$G$104,$C98)))</f>
        <v/>
      </c>
      <c r="H98" s="9">
        <f>IF(OR($F98="",$G98=""),"",$F98-$G98)</f>
        <v/>
      </c>
      <c r="I98" s="24">
        <f>IF(OR($A98="",$B98="",$C98="",$F98=""),"",IF($G98="","Sem previsão",IF(COUNTIFS(Vendas!$B$5:$B$104,$B98,Vendas!$G$5:$G$104,$C98,Vendas!$E$5:$E$104,$E98)=0,"Conferir adquirente",IF(ABS($H98)&lt;='Parâmetros'!$K$5,"Conciliado","Conferir valor"))))</f>
        <v/>
      </c>
    </row>
    <row r="99">
      <c r="A99" s="15" t="n"/>
      <c r="B99" s="15" t="n"/>
      <c r="C99" s="17" t="n"/>
      <c r="D99" s="16" t="n"/>
      <c r="E99" s="15" t="n"/>
      <c r="F99" s="18" t="n"/>
      <c r="G99" s="12">
        <f>IF(OR($B99="",$C99=""),"",IF(COUNTIFS(Vendas!$B$5:$B$104,$B99,Vendas!$G$5:$G$104,$C99)=0,"",SUMIFS(Vendas!$M$5:$M$104,Vendas!$B$5:$B$104,$B99,Vendas!$G$5:$G$104,$C99)))</f>
        <v/>
      </c>
      <c r="H99" s="12">
        <f>IF(OR($F99="",$G99=""),"",$F99-$G99)</f>
        <v/>
      </c>
      <c r="I99" s="21">
        <f>IF(OR($A99="",$B99="",$C99="",$F99=""),"",IF($G99="","Sem previsão",IF(COUNTIFS(Vendas!$B$5:$B$104,$B99,Vendas!$G$5:$G$104,$C99,Vendas!$E$5:$E$104,$E99)=0,"Conferir adquirente",IF(ABS($H99)&lt;='Parâmetros'!$K$5,"Conciliado","Conferir valor"))))</f>
        <v/>
      </c>
    </row>
    <row r="100">
      <c r="A100" s="15" t="n"/>
      <c r="B100" s="15" t="n"/>
      <c r="C100" s="17" t="n"/>
      <c r="D100" s="16" t="n"/>
      <c r="E100" s="15" t="n"/>
      <c r="F100" s="18" t="n"/>
      <c r="G100" s="9">
        <f>IF(OR($B100="",$C100=""),"",IF(COUNTIFS(Vendas!$B$5:$B$104,$B100,Vendas!$G$5:$G$104,$C100)=0,"",SUMIFS(Vendas!$M$5:$M$104,Vendas!$B$5:$B$104,$B100,Vendas!$G$5:$G$104,$C100)))</f>
        <v/>
      </c>
      <c r="H100" s="9">
        <f>IF(OR($F100="",$G100=""),"",$F100-$G100)</f>
        <v/>
      </c>
      <c r="I100" s="24">
        <f>IF(OR($A100="",$B100="",$C100="",$F100=""),"",IF($G100="","Sem previsão",IF(COUNTIFS(Vendas!$B$5:$B$104,$B100,Vendas!$G$5:$G$104,$C100,Vendas!$E$5:$E$104,$E100)=0,"Conferir adquirente",IF(ABS($H100)&lt;='Parâmetros'!$K$5,"Conciliado","Conferir valor"))))</f>
        <v/>
      </c>
    </row>
    <row r="101">
      <c r="A101" s="15" t="n"/>
      <c r="B101" s="15" t="n"/>
      <c r="C101" s="17" t="n"/>
      <c r="D101" s="16" t="n"/>
      <c r="E101" s="15" t="n"/>
      <c r="F101" s="18" t="n"/>
      <c r="G101" s="12">
        <f>IF(OR($B101="",$C101=""),"",IF(COUNTIFS(Vendas!$B$5:$B$104,$B101,Vendas!$G$5:$G$104,$C101)=0,"",SUMIFS(Vendas!$M$5:$M$104,Vendas!$B$5:$B$104,$B101,Vendas!$G$5:$G$104,$C101)))</f>
        <v/>
      </c>
      <c r="H101" s="12">
        <f>IF(OR($F101="",$G101=""),"",$F101-$G101)</f>
        <v/>
      </c>
      <c r="I101" s="21">
        <f>IF(OR($A101="",$B101="",$C101="",$F101=""),"",IF($G101="","Sem previsão",IF(COUNTIFS(Vendas!$B$5:$B$104,$B101,Vendas!$G$5:$G$104,$C101,Vendas!$E$5:$E$104,$E101)=0,"Conferir adquirente",IF(ABS($H101)&lt;='Parâmetros'!$K$5,"Conciliado","Conferir valor"))))</f>
        <v/>
      </c>
    </row>
    <row r="102">
      <c r="A102" s="15" t="n"/>
      <c r="B102" s="15" t="n"/>
      <c r="C102" s="17" t="n"/>
      <c r="D102" s="16" t="n"/>
      <c r="E102" s="15" t="n"/>
      <c r="F102" s="18" t="n"/>
      <c r="G102" s="9">
        <f>IF(OR($B102="",$C102=""),"",IF(COUNTIFS(Vendas!$B$5:$B$104,$B102,Vendas!$G$5:$G$104,$C102)=0,"",SUMIFS(Vendas!$M$5:$M$104,Vendas!$B$5:$B$104,$B102,Vendas!$G$5:$G$104,$C102)))</f>
        <v/>
      </c>
      <c r="H102" s="9">
        <f>IF(OR($F102="",$G102=""),"",$F102-$G102)</f>
        <v/>
      </c>
      <c r="I102" s="24">
        <f>IF(OR($A102="",$B102="",$C102="",$F102=""),"",IF($G102="","Sem previsão",IF(COUNTIFS(Vendas!$B$5:$B$104,$B102,Vendas!$G$5:$G$104,$C102,Vendas!$E$5:$E$104,$E102)=0,"Conferir adquirente",IF(ABS($H102)&lt;='Parâmetros'!$K$5,"Conciliado","Conferir valor"))))</f>
        <v/>
      </c>
    </row>
    <row r="103">
      <c r="A103" s="15" t="n"/>
      <c r="B103" s="15" t="n"/>
      <c r="C103" s="17" t="n"/>
      <c r="D103" s="16" t="n"/>
      <c r="E103" s="15" t="n"/>
      <c r="F103" s="18" t="n"/>
      <c r="G103" s="12">
        <f>IF(OR($B103="",$C103=""),"",IF(COUNTIFS(Vendas!$B$5:$B$104,$B103,Vendas!$G$5:$G$104,$C103)=0,"",SUMIFS(Vendas!$M$5:$M$104,Vendas!$B$5:$B$104,$B103,Vendas!$G$5:$G$104,$C103)))</f>
        <v/>
      </c>
      <c r="H103" s="12">
        <f>IF(OR($F103="",$G103=""),"",$F103-$G103)</f>
        <v/>
      </c>
      <c r="I103" s="21">
        <f>IF(OR($A103="",$B103="",$C103="",$F103=""),"",IF($G103="","Sem previsão",IF(COUNTIFS(Vendas!$B$5:$B$104,$B103,Vendas!$G$5:$G$104,$C103,Vendas!$E$5:$E$104,$E103)=0,"Conferir adquirente",IF(ABS($H103)&lt;='Parâmetros'!$K$5,"Conciliado","Conferir valor"))))</f>
        <v/>
      </c>
    </row>
    <row r="104">
      <c r="A104" s="15" t="n"/>
      <c r="B104" s="15" t="n"/>
      <c r="C104" s="17" t="n"/>
      <c r="D104" s="16" t="n"/>
      <c r="E104" s="15" t="n"/>
      <c r="F104" s="18" t="n"/>
      <c r="G104" s="9">
        <f>IF(OR($B104="",$C104=""),"",IF(COUNTIFS(Vendas!$B$5:$B$104,$B104,Vendas!$G$5:$G$104,$C104)=0,"",SUMIFS(Vendas!$M$5:$M$104,Vendas!$B$5:$B$104,$B104,Vendas!$G$5:$G$104,$C104)))</f>
        <v/>
      </c>
      <c r="H104" s="9">
        <f>IF(OR($F104="",$G104=""),"",$F104-$G104)</f>
        <v/>
      </c>
      <c r="I104" s="24">
        <f>IF(OR($A104="",$B104="",$C104="",$F104=""),"",IF($G104="","Sem previsão",IF(COUNTIFS(Vendas!$B$5:$B$104,$B104,Vendas!$G$5:$G$104,$C104,Vendas!$E$5:$E$104,$E104)=0,"Conferir adquirente",IF(ABS($H104)&lt;='Parâmetros'!$K$5,"Conciliado","Conferir valor"))))</f>
        <v/>
      </c>
    </row>
  </sheetData>
  <autoFilter ref="A4:I104"/>
  <mergeCells count="1">
    <mergeCell ref="A1:I1"/>
  </mergeCells>
  <conditionalFormatting sqref="I5:I104">
    <cfRule type="expression" priority="1" dxfId="0">
      <formula>$I5="Conciliado"</formula>
    </cfRule>
    <cfRule type="expression" priority="2" dxfId="1">
      <formula>OR(LEFT($I5,8)="Conferir",$I5="Sem previsão")</formula>
    </cfRule>
  </conditionalFormatting>
  <dataValidations count="4">
    <dataValidation sqref="C5:C104" showDropDown="0" showInputMessage="1" showErrorMessage="1" allowBlank="0" errorTitle="Parcela inválida" error="Informe uma parcela inteira dentro do limite definido em Parâmetros." promptTitle="Parcela inválida" prompt="Informe uma parcela inteira dentro do limite definido em Parâmetros." type="whole" operator="between">
      <formula1>1</formula1>
      <formula2>$Z$2</formula2>
    </dataValidation>
    <dataValidation sqref="D5:D104" showDropDown="0" showInputMessage="1" showErrorMessage="1" allowBlank="0" errorTitle="Data inválida" error="Informe uma data dentro do período operacional preparado." promptTitle="Data inválida" prompt="Informe uma data dentro do período operacional preparado." type="date" operator="between">
      <formula1>DATE(2021,9,9)</formula1>
      <formula2>DATE(2031,9,7)</formula2>
    </dataValidation>
    <dataValidation sqref="E5:E104" showDropDown="0" showInputMessage="1" showErrorMessage="1" allowBlank="0" errorTitle="Credenciadora inválida" error="Selecione uma credenciadora da lista editável em Parâmetros." promptTitle="Credenciadora inválida" prompt="Selecione uma credenciadora da lista editável em Parâmetros." type="list">
      <formula1>$Z$5:$Z$7</formula1>
    </dataValidation>
    <dataValidation sqref="F5:F104" showDropDown="0" showInputMessage="1" showErrorMessage="1" allowBlank="0" errorTitle="Valor inválido" error="Informe um valor positivo de até R$ 1.000.000,00." promptTitle="Valor inválido" prompt="Informe um valor positivo de até R$ 1.000.000,00." type="decimal" operator="between">
      <formula1>0.01</formula1>
      <formula2>1000000</formula2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7" customWidth="1" min="2" max="2"/>
    <col width="21" customWidth="1" min="3" max="3"/>
    <col width="18" customWidth="1" min="4" max="4"/>
    <col width="3" customWidth="1" min="5" max="5"/>
    <col width="34" customWidth="1" min="6" max="6"/>
    <col width="3" customWidth="1" min="7" max="7"/>
    <col width="3" customWidth="1" min="8" max="8"/>
    <col width="3" customWidth="1" min="9" max="9"/>
    <col width="27" customWidth="1" min="10" max="10"/>
    <col width="16" customWidth="1" min="11" max="11"/>
  </cols>
  <sheetData>
    <row r="1" ht="27" customHeight="1">
      <c r="A1" s="1" t="inlineStr">
        <is>
          <t>Parâmetros da conciliação de cartões</t>
        </is>
      </c>
    </row>
    <row r="2" ht="30" customHeight="1">
      <c r="A2" s="2" t="inlineStr">
        <is>
          <t>Premissas ilustrativas e editáveis. Confirme taxas e prazos aplicáveis à operação fictícia.</t>
        </is>
      </c>
    </row>
    <row r="3"/>
    <row r="4" ht="30" customHeight="1">
      <c r="A4" s="3" t="inlineStr">
        <is>
          <t>Plano</t>
        </is>
      </c>
      <c r="B4" s="3" t="inlineStr">
        <is>
          <t>Taxa prevista</t>
        </is>
      </c>
      <c r="C4" s="3" t="inlineStr">
        <is>
          <t>Prazo inicial (dias)</t>
        </is>
      </c>
      <c r="D4" s="3" t="inlineStr">
        <is>
          <t>Intervalo (dias)</t>
        </is>
      </c>
      <c r="F4" s="3" t="inlineStr">
        <is>
          <t>Credenciadoras fictícias</t>
        </is>
      </c>
      <c r="J4" s="3" t="inlineStr">
        <is>
          <t>Premissa</t>
        </is>
      </c>
      <c r="K4" s="3" t="inlineStr">
        <is>
          <t>Valor</t>
        </is>
      </c>
    </row>
    <row r="5">
      <c r="A5" s="15" t="inlineStr">
        <is>
          <t>Débito</t>
        </is>
      </c>
      <c r="B5" s="25" t="n">
        <v>0.0159</v>
      </c>
      <c r="C5" s="26" t="n">
        <v>1</v>
      </c>
      <c r="D5" s="26" t="n">
        <v>0</v>
      </c>
      <c r="F5" s="15" t="inlineStr">
        <is>
          <t>Credenciadora Aurora Fictícia</t>
        </is>
      </c>
      <c r="J5" s="15" t="inlineStr">
        <is>
          <t>Tolerância de valor (R$)</t>
        </is>
      </c>
      <c r="K5" s="27" t="n">
        <v>0.05</v>
      </c>
    </row>
    <row r="6">
      <c r="A6" s="15" t="inlineStr">
        <is>
          <t>Crédito 1x</t>
        </is>
      </c>
      <c r="B6" s="25" t="n">
        <v>0.0329</v>
      </c>
      <c r="C6" s="26" t="n">
        <v>30</v>
      </c>
      <c r="D6" s="26" t="n">
        <v>0</v>
      </c>
      <c r="F6" s="15" t="inlineStr">
        <is>
          <t>Rede Ipê Fictícia</t>
        </is>
      </c>
      <c r="J6" s="15" t="inlineStr">
        <is>
          <t>Dias após a previsão</t>
        </is>
      </c>
      <c r="K6" s="26" t="n">
        <v>2</v>
      </c>
    </row>
    <row r="7">
      <c r="A7" s="15" t="inlineStr">
        <is>
          <t>Crédito parcelado</t>
        </is>
      </c>
      <c r="B7" s="25" t="n">
        <v>0.0449</v>
      </c>
      <c r="C7" s="26" t="n">
        <v>30</v>
      </c>
      <c r="D7" s="26" t="n">
        <v>30</v>
      </c>
      <c r="F7" s="15" t="inlineStr">
        <is>
          <t>Pagamentos Horizonte Fictícia</t>
        </is>
      </c>
      <c r="J7" s="15" t="inlineStr">
        <is>
          <t>Limite de parcelas</t>
        </is>
      </c>
      <c r="K7" s="26" t="n">
        <v>24</v>
      </c>
    </row>
  </sheetData>
  <autoFilter ref="A4:D7"/>
  <mergeCells count="1">
    <mergeCell ref="A1:K1"/>
  </mergeCells>
  <dataValidations count="5">
    <dataValidation sqref="B5:B7" showDropDown="0" showInputMessage="1" showErrorMessage="1" allowBlank="0" errorTitle="Taxa inválida" error="Informe uma taxa entre 0% e 50%." promptTitle="Taxa inválida" prompt="Informe uma taxa entre 0% e 50%." type="decimal" operator="between">
      <formula1>0</formula1>
      <formula2>0.5</formula2>
    </dataValidation>
    <dataValidation sqref="C5:D7" showDropDown="0" showInputMessage="1" showErrorMessage="1" allowBlank="0" errorTitle="Prazo inválido" error="Informe uma quantidade inteira de dias entre 0 e 365." promptTitle="Prazo inválido" prompt="Informe uma quantidade inteira de dias entre 0 e 365." type="whole" operator="between">
      <formula1>0</formula1>
      <formula2>365</formula2>
    </dataValidation>
    <dataValidation sqref="K5" showDropDown="0" showInputMessage="1" showErrorMessage="1" allowBlank="0" errorTitle="Tolerância inválida" error="Informe um valor entre R$ 0,00 e R$ 1.000,00." promptTitle="Tolerância inválida" prompt="Informe um valor entre R$ 0,00 e R$ 1.000,00." type="decimal" operator="between">
      <formula1>0</formula1>
      <formula2>1000</formula2>
    </dataValidation>
    <dataValidation sqref="K6" showDropDown="0" showInputMessage="1" showErrorMessage="1" allowBlank="0" errorTitle="Limite inválido" error="Informe uma quantidade inteira de dias entre 0 e 30." promptTitle="Limite inválido" prompt="Informe uma quantidade inteira de dias entre 0 e 30." type="whole" operator="between">
      <formula1>0</formula1>
      <formula2>30</formula2>
    </dataValidation>
    <dataValidation sqref="K7" showDropDown="0" showInputMessage="1" showErrorMessage="1" allowBlank="0" errorTitle="Limite inválido" error="Informe um limite inteiro entre 1 e 24 parcelas." promptTitle="Limite inválido" prompt="Informe um limite inteiro entre 1 e 24 parcelas." type="whole" operator="between">
      <formula1>1</formula1>
      <formula2>24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2026-09-08T21:54:23Z</dcterms:created>
  <dcterms:modified xmlns:dcterms="http://purl.org/dc/terms/" xmlns:xsi="http://www.w3.org/2001/XMLSchema-instance" xsi:type="dcterms:W3CDTF">2026-09-08T21:54:23+00:00Z</dcterms:modified>
</cp:coreProperties>
</file>